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defaultThemeVersion="166925"/>
  <mc:AlternateContent xmlns:mc="http://schemas.openxmlformats.org/markup-compatibility/2006">
    <mc:Choice Requires="x15">
      <x15ac:absPath xmlns:x15ac="http://schemas.microsoft.com/office/spreadsheetml/2010/11/ac" url="Q:\CAR\III Pillar\2025\2025-06\"/>
    </mc:Choice>
  </mc:AlternateContent>
  <xr:revisionPtr revIDLastSave="0" documentId="13_ncr:1_{4507899A-2038-4AF2-90E6-89E8CC0E9FCC}" xr6:coauthVersionLast="47" xr6:coauthVersionMax="47" xr10:uidLastSave="{00000000-0000-0000-0000-000000000000}"/>
  <bookViews>
    <workbookView xWindow="-120" yWindow="-120" windowWidth="29040" windowHeight="15720" xr2:uid="{4B17D59F-195A-4702-8E00-0B3088AE2387}"/>
  </bookViews>
  <sheets>
    <sheet name="START" sheetId="2" r:id="rId1"/>
    <sheet name="Table of contents" sheetId="50" r:id="rId2"/>
    <sheet name="1.Own funds ---&gt;" sheetId="35" r:id="rId3"/>
    <sheet name="CC1" sheetId="34" r:id="rId4"/>
    <sheet name="CC2" sheetId="36" r:id="rId5"/>
    <sheet name="2.General data ---&gt;" sheetId="5" r:id="rId6"/>
    <sheet name="KM1" sheetId="6" r:id="rId7"/>
    <sheet name="OV1" sheetId="7" r:id="rId8"/>
    <sheet name="CMS1" sheetId="32" r:id="rId9"/>
    <sheet name="CMS2" sheetId="33" r:id="rId10"/>
    <sheet name="3.Liquidity ---&gt;" sheetId="15" r:id="rId11"/>
    <sheet name="LIQ1" sheetId="16" r:id="rId12"/>
    <sheet name="LIQB" sheetId="30" r:id="rId13"/>
    <sheet name="LIQ2" sheetId="31" r:id="rId14"/>
    <sheet name="4.Countercyclical buffers---&gt;" sheetId="37" r:id="rId15"/>
    <sheet name="CCyB1" sheetId="38" r:id="rId16"/>
    <sheet name="CCyB2" sheetId="39" r:id="rId17"/>
    <sheet name="5.Leverage ratio---&gt;" sheetId="40" r:id="rId18"/>
    <sheet name="LR1" sheetId="41" r:id="rId19"/>
    <sheet name="LR3" sheetId="42" r:id="rId20"/>
    <sheet name="6.Credit risk---&gt;" sheetId="43" r:id="rId21"/>
    <sheet name="CR1A" sheetId="55" r:id="rId22"/>
    <sheet name="CR2" sheetId="44" r:id="rId23"/>
    <sheet name="CQ5" sheetId="45" r:id="rId24"/>
    <sheet name="CQ7" sheetId="46" r:id="rId25"/>
    <sheet name="CR3" sheetId="47" r:id="rId26"/>
    <sheet name="CR4" sheetId="48" r:id="rId27"/>
    <sheet name="7.Credit risk IRB---&gt;" sheetId="49" r:id="rId28"/>
    <sheet name="CR6" sheetId="51" r:id="rId29"/>
    <sheet name="CR7-A" sheetId="52" r:id="rId30"/>
    <sheet name="CR8" sheetId="4" r:id="rId31"/>
    <sheet name="8.Securitisation" sheetId="53" r:id="rId32"/>
    <sheet name="SEC1" sheetId="54" r:id="rId33"/>
    <sheet name="SEC3" sheetId="56" r:id="rId34"/>
    <sheet name="SEC5" sheetId="57" r:id="rId35"/>
    <sheet name="9.MREL" sheetId="59" r:id="rId36"/>
    <sheet name="KM2" sheetId="58" r:id="rId37"/>
    <sheet name="TLAC1" sheetId="60" r:id="rId38"/>
    <sheet name="LIAB_MREL" sheetId="61" r:id="rId39"/>
  </sheets>
  <externalReferences>
    <externalReference r:id="rId40"/>
    <externalReference r:id="rId4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54" l="1"/>
  <c r="G16" i="54"/>
  <c r="H15" i="54"/>
  <c r="G15" i="54"/>
  <c r="H13" i="54"/>
  <c r="G13" i="54"/>
  <c r="H10" i="54"/>
  <c r="G10" i="54"/>
  <c r="H9" i="54"/>
  <c r="G9" i="54"/>
  <c r="P23" i="52"/>
  <c r="N23" i="52"/>
  <c r="C23" i="52"/>
  <c r="M23" i="52" s="1"/>
  <c r="P20" i="52"/>
  <c r="C20" i="52"/>
  <c r="N20" i="52" s="1"/>
  <c r="P19" i="52"/>
  <c r="C19" i="52"/>
  <c r="D19" i="52" s="1"/>
  <c r="P18" i="52"/>
  <c r="C18" i="52"/>
  <c r="D18" i="52" s="1"/>
  <c r="C100" i="34"/>
  <c r="C95" i="34"/>
  <c r="C94" i="34"/>
  <c r="C93" i="34"/>
  <c r="C92" i="34"/>
  <c r="C12" i="6"/>
  <c r="C101" i="34"/>
  <c r="C99" i="34"/>
  <c r="C98" i="34"/>
  <c r="C97" i="34"/>
  <c r="C96" i="34"/>
  <c r="C90" i="34"/>
  <c r="F8" i="55"/>
  <c r="E8" i="55"/>
  <c r="D8" i="55"/>
  <c r="H7" i="55"/>
  <c r="H8" i="55"/>
  <c r="C9" i="55"/>
  <c r="E9" i="55"/>
  <c r="F9" i="55"/>
  <c r="G9" i="55"/>
  <c r="G18" i="52" l="1"/>
  <c r="G19" i="52"/>
  <c r="H18" i="52"/>
  <c r="H19" i="52"/>
  <c r="I18" i="52"/>
  <c r="I19" i="52"/>
  <c r="J18" i="52"/>
  <c r="J19" i="52"/>
  <c r="K18" i="52"/>
  <c r="K19" i="52"/>
  <c r="L18" i="52"/>
  <c r="L19" i="52"/>
  <c r="M18" i="52"/>
  <c r="M19" i="52"/>
  <c r="N18" i="52"/>
  <c r="N19" i="52"/>
  <c r="E19" i="52"/>
  <c r="F18" i="52"/>
  <c r="F19" i="52"/>
  <c r="E18" i="52"/>
  <c r="D20" i="52"/>
  <c r="E23" i="52"/>
  <c r="G20" i="52"/>
  <c r="F23" i="52"/>
  <c r="E20" i="52"/>
  <c r="H20" i="52"/>
  <c r="G23" i="52"/>
  <c r="I20" i="52"/>
  <c r="H23" i="52"/>
  <c r="D23" i="52"/>
  <c r="F20" i="52"/>
  <c r="J20" i="52"/>
  <c r="I23" i="52"/>
  <c r="K20" i="52"/>
  <c r="J23" i="52"/>
  <c r="L20" i="52"/>
  <c r="K23" i="52"/>
  <c r="M20" i="52"/>
  <c r="L23" i="52"/>
  <c r="D9" i="55"/>
  <c r="H9" i="55" s="1"/>
  <c r="I16" i="54" l="1"/>
  <c r="I15" i="54"/>
  <c r="I14" i="54"/>
  <c r="I13" i="54"/>
  <c r="I12" i="54"/>
  <c r="I11" i="54"/>
  <c r="I10" i="54"/>
  <c r="I9" i="54"/>
  <c r="P17" i="52"/>
  <c r="N17" i="52"/>
  <c r="O17" i="52"/>
  <c r="E17" i="52" l="1"/>
  <c r="I17" i="52"/>
  <c r="J17" i="52"/>
  <c r="K17" i="52"/>
  <c r="F17" i="52"/>
  <c r="C17" i="52"/>
  <c r="L17" i="52"/>
  <c r="G17" i="52"/>
  <c r="H17" i="52"/>
  <c r="M17" i="52"/>
  <c r="D17" i="52"/>
  <c r="C11" i="6" l="1"/>
</calcChain>
</file>

<file path=xl/sharedStrings.xml><?xml version="1.0" encoding="utf-8"?>
<sst xmlns="http://schemas.openxmlformats.org/spreadsheetml/2006/main" count="1524" uniqueCount="982">
  <si>
    <t>a</t>
  </si>
  <si>
    <t>b</t>
  </si>
  <si>
    <t>c</t>
  </si>
  <si>
    <t>d</t>
  </si>
  <si>
    <t>e</t>
  </si>
  <si>
    <t>f</t>
  </si>
  <si>
    <t>g</t>
  </si>
  <si>
    <t>h</t>
  </si>
  <si>
    <t>Ogółem</t>
  </si>
  <si>
    <t>EU KM1</t>
  </si>
  <si>
    <t>EU OV1</t>
  </si>
  <si>
    <t>--&gt;</t>
  </si>
  <si>
    <t>EU-8a</t>
  </si>
  <si>
    <t>EU-10a</t>
  </si>
  <si>
    <t>EU-4a</t>
  </si>
  <si>
    <t>EU-19a</t>
  </si>
  <si>
    <t>EU-22a</t>
  </si>
  <si>
    <t>EU-20a</t>
  </si>
  <si>
    <t>EU-20b</t>
  </si>
  <si>
    <t>EU-20c</t>
  </si>
  <si>
    <t>EU LIQ1</t>
  </si>
  <si>
    <t>EU 1a</t>
  </si>
  <si>
    <t>EU 1b</t>
  </si>
  <si>
    <t>EU-19b</t>
  </si>
  <si>
    <t>EU-21</t>
  </si>
  <si>
    <t>---&gt;</t>
  </si>
  <si>
    <t>EU LIQB</t>
  </si>
  <si>
    <t>EU LIQ2</t>
  </si>
  <si>
    <t>EU-15a</t>
  </si>
  <si>
    <t>EU-10b</t>
  </si>
  <si>
    <t>EU-10c</t>
  </si>
  <si>
    <t>EU-24a</t>
  </si>
  <si>
    <t>EU d</t>
  </si>
  <si>
    <t>EU CMS1</t>
  </si>
  <si>
    <t>EU 1c</t>
  </si>
  <si>
    <t>EU 1d</t>
  </si>
  <si>
    <t>5.1</t>
  </si>
  <si>
    <t>5.2</t>
  </si>
  <si>
    <t>EU 5a</t>
  </si>
  <si>
    <t>EU 5b</t>
  </si>
  <si>
    <t>EU 5c</t>
  </si>
  <si>
    <t>6.1</t>
  </si>
  <si>
    <t>EU 6.1a</t>
  </si>
  <si>
    <t>EU 6.1b</t>
  </si>
  <si>
    <t>6.2</t>
  </si>
  <si>
    <t>EU 7a</t>
  </si>
  <si>
    <t>EU 7b</t>
  </si>
  <si>
    <t>EU 7c</t>
  </si>
  <si>
    <t>EU 7d</t>
  </si>
  <si>
    <t>EU 7e</t>
  </si>
  <si>
    <t>EU 7f</t>
  </si>
  <si>
    <t> </t>
  </si>
  <si>
    <t>EU CMS2</t>
  </si>
  <si>
    <t>4a</t>
  </si>
  <si>
    <t>5b</t>
  </si>
  <si>
    <t>6b</t>
  </si>
  <si>
    <t>7b</t>
  </si>
  <si>
    <t>EU 7g</t>
  </si>
  <si>
    <t>EU 9a</t>
  </si>
  <si>
    <t>EU 10a</t>
  </si>
  <si>
    <t>EU 11a</t>
  </si>
  <si>
    <t>EU 14a</t>
  </si>
  <si>
    <t>EU 14b</t>
  </si>
  <si>
    <t>EU 14c</t>
  </si>
  <si>
    <t>EU 14d</t>
  </si>
  <si>
    <t>EU 14e</t>
  </si>
  <si>
    <t>EU 16a</t>
  </si>
  <si>
    <t>EU 16b</t>
  </si>
  <si>
    <t>Wskaźnik pokrycia wyplywów netto</t>
  </si>
  <si>
    <t>EU CC1</t>
  </si>
  <si>
    <t>EU-3a</t>
  </si>
  <si>
    <t>EU-5a</t>
  </si>
  <si>
    <t>EU-20d</t>
  </si>
  <si>
    <t>EU-25a</t>
  </si>
  <si>
    <t>EU-25b</t>
  </si>
  <si>
    <t>27a</t>
  </si>
  <si>
    <t>EU-33a</t>
  </si>
  <si>
    <t>EU-33b</t>
  </si>
  <si>
    <t xml:space="preserve">42a </t>
  </si>
  <si>
    <t>EU-47a</t>
  </si>
  <si>
    <t>EU-47b</t>
  </si>
  <si>
    <t>54a</t>
  </si>
  <si>
    <t>EU-56a </t>
  </si>
  <si>
    <t>EU-56b</t>
  </si>
  <si>
    <t>EU-67a</t>
  </si>
  <si>
    <t>EU-67b</t>
  </si>
  <si>
    <t>Pozycje niewypełnione oznaczają "0" lub brak informacji</t>
  </si>
  <si>
    <t>EU CC2</t>
  </si>
  <si>
    <t>EU CCyB1</t>
  </si>
  <si>
    <t>EU CCyB2</t>
  </si>
  <si>
    <t>010</t>
  </si>
  <si>
    <t>020</t>
  </si>
  <si>
    <t/>
  </si>
  <si>
    <t>EU-11a</t>
  </si>
  <si>
    <t>EU-11b</t>
  </si>
  <si>
    <t>LR1</t>
  </si>
  <si>
    <t>EU-1</t>
  </si>
  <si>
    <t>EU-2</t>
  </si>
  <si>
    <t>EU-3</t>
  </si>
  <si>
    <t>EU-4</t>
  </si>
  <si>
    <t>EU-5</t>
  </si>
  <si>
    <t>EU-6</t>
  </si>
  <si>
    <t>EU-7</t>
  </si>
  <si>
    <t>EU-8</t>
  </si>
  <si>
    <t>EU-9</t>
  </si>
  <si>
    <t>EU-10</t>
  </si>
  <si>
    <t>EU-11</t>
  </si>
  <si>
    <t>EU-12</t>
  </si>
  <si>
    <t>CR2</t>
  </si>
  <si>
    <t>030</t>
  </si>
  <si>
    <t>040</t>
  </si>
  <si>
    <t>050</t>
  </si>
  <si>
    <t>060</t>
  </si>
  <si>
    <t>CQ5</t>
  </si>
  <si>
    <t>070</t>
  </si>
  <si>
    <t>080</t>
  </si>
  <si>
    <t>090</t>
  </si>
  <si>
    <t>100</t>
  </si>
  <si>
    <t>105</t>
  </si>
  <si>
    <t>110</t>
  </si>
  <si>
    <t>120</t>
  </si>
  <si>
    <t>130</t>
  </si>
  <si>
    <t>140</t>
  </si>
  <si>
    <t>150</t>
  </si>
  <si>
    <t>160</t>
  </si>
  <si>
    <t>170</t>
  </si>
  <si>
    <t>180</t>
  </si>
  <si>
    <t>190</t>
  </si>
  <si>
    <t>CQ7</t>
  </si>
  <si>
    <t>CR3</t>
  </si>
  <si>
    <t>CR4</t>
  </si>
  <si>
    <t>2a</t>
  </si>
  <si>
    <t>2b</t>
  </si>
  <si>
    <t>3a</t>
  </si>
  <si>
    <t>7a</t>
  </si>
  <si>
    <t>9.1</t>
  </si>
  <si>
    <t>9.2</t>
  </si>
  <si>
    <t>9.3</t>
  </si>
  <si>
    <t>9.4</t>
  </si>
  <si>
    <t>9.5</t>
  </si>
  <si>
    <t>10a</t>
  </si>
  <si>
    <t>10b</t>
  </si>
  <si>
    <t>10c</t>
  </si>
  <si>
    <t>CC1</t>
  </si>
  <si>
    <t>CC2</t>
  </si>
  <si>
    <t>KM1</t>
  </si>
  <si>
    <t>OV1</t>
  </si>
  <si>
    <t>CMS1</t>
  </si>
  <si>
    <t>CMS2</t>
  </si>
  <si>
    <t>LIQ1</t>
  </si>
  <si>
    <t>LIQB</t>
  </si>
  <si>
    <t>LIQ2</t>
  </si>
  <si>
    <t>CR8</t>
  </si>
  <si>
    <t>CCyB1</t>
  </si>
  <si>
    <t>CCyB2</t>
  </si>
  <si>
    <t>CR6</t>
  </si>
  <si>
    <t>0,00 do &lt;0,15</t>
  </si>
  <si>
    <t>0,00 do &lt;0,10</t>
  </si>
  <si>
    <t>0,10 do &lt;0,15</t>
  </si>
  <si>
    <t>0,15 do &lt;0,25</t>
  </si>
  <si>
    <t>0,25 do &lt;0,50</t>
  </si>
  <si>
    <t>0,50 do &lt;0,75</t>
  </si>
  <si>
    <t>0,75 do &lt;2,50</t>
  </si>
  <si>
    <t>0,75 do &lt;1,75</t>
  </si>
  <si>
    <t>1,75 do &lt;2,5</t>
  </si>
  <si>
    <t>2,50 do &lt;10,00</t>
  </si>
  <si>
    <t>2,50 do &lt;5,00</t>
  </si>
  <si>
    <t>5,00 do &lt;10,00</t>
  </si>
  <si>
    <t>10,00 to &lt;100,00</t>
  </si>
  <si>
    <t>10,00 do &lt;20,00</t>
  </si>
  <si>
    <t>20,00 do &lt;30,00</t>
  </si>
  <si>
    <t>30,00 do &lt;100,00</t>
  </si>
  <si>
    <t>100,00 (default)</t>
  </si>
  <si>
    <t>RRE SME</t>
  </si>
  <si>
    <t>RRE</t>
  </si>
  <si>
    <t>QRRE</t>
  </si>
  <si>
    <t>CR7-A</t>
  </si>
  <si>
    <t>A-IRB</t>
  </si>
  <si>
    <t>i</t>
  </si>
  <si>
    <t>j</t>
  </si>
  <si>
    <t>k</t>
  </si>
  <si>
    <t>l</t>
  </si>
  <si>
    <t>m</t>
  </si>
  <si>
    <t>n</t>
  </si>
  <si>
    <t>5.3</t>
  </si>
  <si>
    <t>6.3</t>
  </si>
  <si>
    <t>6.4</t>
  </si>
  <si>
    <t>6.5</t>
  </si>
  <si>
    <t>o</t>
  </si>
  <si>
    <t>SEC1</t>
  </si>
  <si>
    <t>CR1-A</t>
  </si>
  <si>
    <t>EU-p</t>
  </si>
  <si>
    <t>EU-q</t>
  </si>
  <si>
    <t>≤20% RW</t>
  </si>
  <si>
    <t>SEC-IRBA</t>
  </si>
  <si>
    <t>SEC-SA</t>
  </si>
  <si>
    <t>SEC3</t>
  </si>
  <si>
    <t>SEC5</t>
  </si>
  <si>
    <t>T (2025-06-30)</t>
  </si>
  <si>
    <t>T</t>
  </si>
  <si>
    <t>T-1</t>
  </si>
  <si>
    <t>T-2</t>
  </si>
  <si>
    <t>T-3</t>
  </si>
  <si>
    <t>T-4</t>
  </si>
  <si>
    <t>EU-1a</t>
  </si>
  <si>
    <t>6a</t>
  </si>
  <si>
    <t>6c</t>
  </si>
  <si>
    <t>MREL</t>
  </si>
  <si>
    <t>KM2</t>
  </si>
  <si>
    <t>TLAC1</t>
  </si>
  <si>
    <t>EU-12a</t>
  </si>
  <si>
    <t>EU-12b</t>
  </si>
  <si>
    <t>EU-12c</t>
  </si>
  <si>
    <t>EU-13a</t>
  </si>
  <si>
    <t>EU-17a</t>
  </si>
  <si>
    <t>EU-26a</t>
  </si>
  <si>
    <t>EU-31a</t>
  </si>
  <si>
    <t>EU 32</t>
  </si>
  <si>
    <t>0100</t>
  </si>
  <si>
    <t>0200</t>
  </si>
  <si>
    <t>0210</t>
  </si>
  <si>
    <t>0220</t>
  </si>
  <si>
    <t>0230</t>
  </si>
  <si>
    <t>0300</t>
  </si>
  <si>
    <t>0310</t>
  </si>
  <si>
    <t>0320</t>
  </si>
  <si>
    <t>0330</t>
  </si>
  <si>
    <t>0400</t>
  </si>
  <si>
    <t>0410</t>
  </si>
  <si>
    <t>0420</t>
  </si>
  <si>
    <t>0430</t>
  </si>
  <si>
    <t>0500</t>
  </si>
  <si>
    <t>0510</t>
  </si>
  <si>
    <t>0520</t>
  </si>
  <si>
    <t>0530</t>
  </si>
  <si>
    <t>0600</t>
  </si>
  <si>
    <t>0610</t>
  </si>
  <si>
    <t>0620</t>
  </si>
  <si>
    <t>0630</t>
  </si>
  <si>
    <t>0700</t>
  </si>
  <si>
    <t>0710</t>
  </si>
  <si>
    <t>0720</t>
  </si>
  <si>
    <t>0730</t>
  </si>
  <si>
    <t>0800</t>
  </si>
  <si>
    <t>0810</t>
  </si>
  <si>
    <t>0820</t>
  </si>
  <si>
    <t>0830</t>
  </si>
  <si>
    <t>LIAB_MREL</t>
  </si>
  <si>
    <t>Table of contents</t>
  </si>
  <si>
    <t>Own Funds</t>
  </si>
  <si>
    <t>Composition of regulatory own funds</t>
  </si>
  <si>
    <t>Reconcilliation of regulatory own funds to balance sheet in the audited financial statements</t>
  </si>
  <si>
    <t>General data</t>
  </si>
  <si>
    <t>Key metrics template</t>
  </si>
  <si>
    <t>Overview of total risk exposure amounts</t>
  </si>
  <si>
    <t>Comparison of modelled and standarsised risk weighted exposures amounts at risk level</t>
  </si>
  <si>
    <t>Comparison of modelled and standarsised risk weighted exposures amounts for credit risk at asset class level</t>
  </si>
  <si>
    <t>Liquidity</t>
  </si>
  <si>
    <t>Quantitative information of LCR</t>
  </si>
  <si>
    <t>Qualitative information on LCR, whoich complements template LIQ1</t>
  </si>
  <si>
    <t>Net Stable Funding Ratio</t>
  </si>
  <si>
    <t>Countercyclical buffers</t>
  </si>
  <si>
    <t>Amount of institution-specific countercyclical capital buffer</t>
  </si>
  <si>
    <t>Leverage ratio</t>
  </si>
  <si>
    <t>LRSum: Summary reconcilliation of accounting assets and leverage ratio exposures</t>
  </si>
  <si>
    <t>LRSpl: Split-up of on balance sheet exposures (excluding derivatives, SFTs and exempted exposures)</t>
  </si>
  <si>
    <t>Credit risk</t>
  </si>
  <si>
    <t>Maturity of exposures</t>
  </si>
  <si>
    <t>Changes in stock of non-performing loans and advances</t>
  </si>
  <si>
    <t>Credit quality of loans and advances by industry</t>
  </si>
  <si>
    <t>Collateral obtained by taking possession and execution processes</t>
  </si>
  <si>
    <t>CRM techniques: disclosure of the use of credit risk mitigation techniques</t>
  </si>
  <si>
    <t>Standardised approach - credit risk exposure and CRM effect</t>
  </si>
  <si>
    <t>Credit risk IRB</t>
  </si>
  <si>
    <t>IRB approach - credit risk exposures by exposure class and PD range</t>
  </si>
  <si>
    <t>IRB approach - disclosure of the extent of the use of CRM techniques</t>
  </si>
  <si>
    <t>RWEA flow statement of credit risk exposures under the IRB approach</t>
  </si>
  <si>
    <t>Securitisation</t>
  </si>
  <si>
    <t>Securitization exposures in the non-trading book</t>
  </si>
  <si>
    <t>Securitization exposures in the non-trading book and associated regulatory capital requirements - institution acting as originator or as sponsor</t>
  </si>
  <si>
    <t>Exposures securitized by the institution - exposures in default and specific credit risk adjustments</t>
  </si>
  <si>
    <t>Key metrics - MREL and, where applicable, G-SII requirement for own funds and eligible liabilities</t>
  </si>
  <si>
    <t>Composition - MREL and, where applicable, G-SII requirements for own funds and eligible liabilities</t>
  </si>
  <si>
    <t>Funding structure of eligible liabilities</t>
  </si>
  <si>
    <t>EU CC1 - Composition of regulatory own funds</t>
  </si>
  <si>
    <t>in per cent</t>
  </si>
  <si>
    <t>in PLN million</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</si>
  <si>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</si>
  <si>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</si>
  <si>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</si>
  <si>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</si>
  <si>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</si>
  <si>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</si>
  <si>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</si>
  <si>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</si>
  <si>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</si>
  <si>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</si>
  <si>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</si>
  <si>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</si>
  <si>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</si>
  <si>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</si>
  <si>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</si>
  <si>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</si>
  <si>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</si>
  <si>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</si>
  <si>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</si>
  <si>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</si>
  <si>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</si>
  <si>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</si>
  <si>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</si>
  <si>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</si>
  <si>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</si>
  <si>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</si>
  <si>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</si>
  <si>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</si>
  <si>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</si>
  <si>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</si>
  <si>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</si>
  <si>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</si>
  <si>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</si>
  <si>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</si>
  <si>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Losses for the current financial year (negative amount)</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</si>
  <si>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</si>
  <si>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</si>
  <si>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Other regulatory adjustments to CET1 capital (including IFRS 9 transitional adjustments when relevant)</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</si>
  <si>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</si>
  <si>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</si>
  <si>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</si>
  <si>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</si>
  <si>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</si>
  <si>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 as described in Article 486(3) CRR</t>
  </si>
  <si>
    <t>Amount of qualifying items referred to in Article 494a(1) CRR subject to phase out from AT1</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</si>
  <si>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</si>
  <si>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</si>
  <si>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</si>
  <si>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</si>
  <si>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</si>
  <si>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</si>
  <si>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</si>
  <si>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</si>
  <si>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</si>
  <si>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</si>
  <si>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</si>
  <si>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</si>
  <si>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</si>
  <si>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</si>
  <si>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</si>
  <si>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</si>
  <si>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CRR and the related share premium accounts subject to phase out from T2 as described in Article 486(4) CRR</t>
  </si>
  <si>
    <t>Amount of qualifying  items referred to in Article 494a (2) CRR subject to phase out from T2</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</si>
  <si>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</si>
  <si>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</si>
  <si>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</si>
  <si>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</si>
  <si>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</si>
  <si>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</si>
  <si>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</si>
  <si>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</si>
  <si>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</si>
  <si>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</si>
  <si>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</si>
  <si>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</si>
  <si>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regulatory adjustments to Tier 2 (T2) capital</t>
  </si>
  <si>
    <t xml:space="preserve">Tier 2 (T2) capital </t>
  </si>
  <si>
    <t>Total capital (TC = T1 + T2)</t>
  </si>
  <si>
    <t>Total Risk exposure amount</t>
  </si>
  <si>
    <t>Capital ratios and buffers </t>
  </si>
  <si>
    <t>Common Equity Tier 1 (as a percentage of total risk exposure amount)</t>
  </si>
  <si>
    <t>Tier 1 (as a percentage of total risk exposure amount)</t>
  </si>
  <si>
    <t>Total capital (as a percentage of total risk exposure amount)</t>
  </si>
  <si>
    <t xml:space="preserve">Institution CET1 overall capital requirement </t>
  </si>
  <si>
    <t xml:space="preserve">of which: capital conservation buffer requirement </t>
  </si>
  <si>
    <t xml:space="preserve">of which: countercyclical buffer requirement </t>
  </si>
  <si>
    <t xml:space="preserve">of which: systemic risk buffer requirement </t>
  </si>
  <si>
    <t>of which: Global Systemically Important Institution (G-SII) or Other Systemically Important Institution (O-SII) buffer</t>
  </si>
  <si>
    <t>of which: additional own funds requirements to cover risks other than the risk of excessive leverage</t>
  </si>
  <si>
    <t xml:space="preserve">Common Equity Tier 1 available to meet buffers (as a percentage of risk exposure amount) </t>
  </si>
  <si>
    <t>National minima (if different from Basel III)</t>
  </si>
  <si>
    <t>NA</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</si>
  <si>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</si>
  <si>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</si>
  <si>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</si>
  <si>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</si>
  <si>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</si>
  <si>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</si>
  <si>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</si>
  <si>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</si>
  <si>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</si>
  <si>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</si>
  <si>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</si>
  <si>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</si>
  <si>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</si>
  <si>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</si>
  <si>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</si>
  <si>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</si>
  <si>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Amounts</t>
  </si>
  <si>
    <t>EU CC2 - Reconcilliation of regulatory own funds to balance sheet in the audited financial statements</t>
  </si>
  <si>
    <t>Assets</t>
  </si>
  <si>
    <t>Cash, cash balances at central banks</t>
  </si>
  <si>
    <t>Financial assets held for trading</t>
  </si>
  <si>
    <t>Derivatives</t>
  </si>
  <si>
    <t>Equity instruments</t>
  </si>
  <si>
    <t>Debt securities</t>
  </si>
  <si>
    <t>Repurchase agreements</t>
  </si>
  <si>
    <t>Non-trading financial assets mandatorily at fair value through profit or loss, other than Loans and advances to customers</t>
  </si>
  <si>
    <t>Financial assets at fair value through other comprehensive income</t>
  </si>
  <si>
    <t>Loans and advances to customers</t>
  </si>
  <si>
    <t>Mandatorily at fair value through profit or loss</t>
  </si>
  <si>
    <t>Valued at amortised cost</t>
  </si>
  <si>
    <t>Financial assets at amortised cost other than Loans and advances to customers</t>
  </si>
  <si>
    <t>Deposits, loans and advances to banks and other monetary institutions</t>
  </si>
  <si>
    <t>Derivatives – Hedge accounting</t>
  </si>
  <si>
    <t>Investments in subsidiaries, joint ventures and associates</t>
  </si>
  <si>
    <t>Tangible assets</t>
  </si>
  <si>
    <t>Intangible assets</t>
  </si>
  <si>
    <t>Tax assets</t>
  </si>
  <si>
    <t>Current tax assets</t>
  </si>
  <si>
    <t>Deferred tax assets</t>
  </si>
  <si>
    <t>Other assets</t>
  </si>
  <si>
    <t>Non-current assets and disposal groups classified as held for sale</t>
  </si>
  <si>
    <t>Total assets</t>
  </si>
  <si>
    <t>LIABILITIES</t>
  </si>
  <si>
    <t>Financial liabilities held for trading</t>
  </si>
  <si>
    <t xml:space="preserve">   Derivatives</t>
  </si>
  <si>
    <t xml:space="preserve">   Liabilities from short sale of securities </t>
  </si>
  <si>
    <t>Financial liabilities measured at amortised cost</t>
  </si>
  <si>
    <t xml:space="preserve">   Liablities to banks and other monetary institutions</t>
  </si>
  <si>
    <t xml:space="preserve">   Liabilities to customers</t>
  </si>
  <si>
    <t xml:space="preserve">   Repurchase agreements</t>
  </si>
  <si>
    <t xml:space="preserve">   Debt securities issued</t>
  </si>
  <si>
    <t xml:space="preserve">   Subordinated debt</t>
  </si>
  <si>
    <t xml:space="preserve">   Derivatives – Hedge accounting</t>
  </si>
  <si>
    <t>Provisions</t>
  </si>
  <si>
    <t xml:space="preserve">   Pending legal issues</t>
  </si>
  <si>
    <t xml:space="preserve">   Commitments and guarantees given</t>
  </si>
  <si>
    <t xml:space="preserve">   Retirement allowance</t>
  </si>
  <si>
    <t xml:space="preserve">Tax liabilities </t>
  </si>
  <si>
    <t xml:space="preserve">   Current tax liabilities</t>
  </si>
  <si>
    <t xml:space="preserve">   Deferred tax liabilities</t>
  </si>
  <si>
    <t xml:space="preserve">   Other liabilities </t>
  </si>
  <si>
    <t>Total liabilities</t>
  </si>
  <si>
    <t>EQUITY</t>
  </si>
  <si>
    <t>Capital</t>
  </si>
  <si>
    <t>Own shares</t>
  </si>
  <si>
    <t>Share premium</t>
  </si>
  <si>
    <t>Accumulated other comprehensive income</t>
  </si>
  <si>
    <t>Retained earnings</t>
  </si>
  <si>
    <t>Total equity</t>
  </si>
  <si>
    <t>Total equity and total liabilities</t>
  </si>
  <si>
    <t>Accounting consolidation scope and regulatory consolidation scope is the same.</t>
  </si>
  <si>
    <t>BACK</t>
  </si>
  <si>
    <t>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</si>
  <si>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</si>
  <si>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</si>
  <si>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</si>
  <si>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</si>
  <si>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</si>
  <si>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</si>
  <si>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Total risk-weighted exposure amount pre-floor</t>
  </si>
  <si>
    <t>Capital ratios  (as a percentage of risk-weighted exposure amount)</t>
  </si>
  <si>
    <t>Common Equity Tier 1 ratio (%)</t>
  </si>
  <si>
    <t>Common Equity Tier 1 ratio considering unfloored TREA (%)</t>
  </si>
  <si>
    <t>Tier 1 ratio (%)</t>
  </si>
  <si>
    <t>Tier 1 ratio (%) considering unfloored TREA</t>
  </si>
  <si>
    <t>Total capital ratio (%)</t>
  </si>
  <si>
    <t>Total capital ratio (%) considering unfloored TREA</t>
  </si>
  <si>
    <t>Additional own funds requirements to adress risks other than the risk of excessive leverage (as a percentage of risk-weighted exposure amount)</t>
  </si>
  <si>
    <t>Additional own funds requirements to adress risks other than the risk of excessive leverage (%)</t>
  </si>
  <si>
    <t xml:space="preserve">   of which: to be made up uf CET1 capital (percentage points)</t>
  </si>
  <si>
    <t xml:space="preserve">   of which: to be made up of Tier 1 capital (percentage points)</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</si>
  <si>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</si>
  <si>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</si>
  <si>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</si>
  <si>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</si>
  <si>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</si>
  <si>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</si>
  <si>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</si>
  <si>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t>
  </si>
  <si>
    <t>Combined buffer requirement (%)</t>
  </si>
  <si>
    <t>Overall capital requirements (%)</t>
  </si>
  <si>
    <t>CET1 available after meeting the total SREP own funds requirements</t>
  </si>
  <si>
    <t>Leverage ratio total exposure measure</t>
  </si>
  <si>
    <t>Additional own funds requirements to address risks of excessive leverage (as a percentage of leverage ratio total exposure amount)</t>
  </si>
  <si>
    <t>Additional own funds requirements to adress the risk of excessive leverage (%)</t>
  </si>
  <si>
    <t xml:space="preserve">   of which: to be made up of CET1 capital (percentage points)</t>
  </si>
  <si>
    <t>Total SREP leverage ratio requirements (%)</t>
  </si>
  <si>
    <t>Leverage ratio buffer and overall leverage ratio requirement (as a percentage of total exposure measure)</t>
  </si>
  <si>
    <t>Leverage ratio buffer requirement (%)</t>
  </si>
  <si>
    <t>Overall leverage ratio requirements (%)</t>
  </si>
  <si>
    <t>Liquidity Coverage Ratio</t>
  </si>
  <si>
    <t>Total high-quality liquid assets (HQLA) (Weighted value -average)</t>
  </si>
  <si>
    <t xml:space="preserve">Cash outflows - Total weighted value </t>
  </si>
  <si>
    <t xml:space="preserve">Cash inflows - Total weighted value </t>
  </si>
  <si>
    <t>Total net cash outflows (adjusted value)</t>
  </si>
  <si>
    <t>Total available stable funding</t>
  </si>
  <si>
    <t>Total required stable funding</t>
  </si>
  <si>
    <t>NSFR ratio (%)</t>
  </si>
  <si>
    <t>EU OV1 – Overview of total risk exposure amounts</t>
  </si>
  <si>
    <t>Total risk exposure amounts (TREA)</t>
  </si>
  <si>
    <t>Total own funds requirements</t>
  </si>
  <si>
    <t>Credit risk (excluding CCR)</t>
  </si>
  <si>
    <t xml:space="preserve">Of which the Foundation IRB (F-IRB) approach </t>
  </si>
  <si>
    <t>Of which slotting approach</t>
  </si>
  <si>
    <t>Of which the standardised approach</t>
  </si>
  <si>
    <t>Of which equities under the simple riskweighted approach</t>
  </si>
  <si>
    <t>Of which the Advanced IRB (A-IRB) approach</t>
  </si>
  <si>
    <t xml:space="preserve">Counterparty credit risk - CCR </t>
  </si>
  <si>
    <t xml:space="preserve">Of which the standardised approach </t>
  </si>
  <si>
    <t>Of which internal model method (IMM)</t>
  </si>
  <si>
    <t>Of which exposures to a CCP</t>
  </si>
  <si>
    <t>Of which other CCR</t>
  </si>
  <si>
    <t>Credit valuation adjustment risk - CVA risk</t>
  </si>
  <si>
    <t xml:space="preserve"> Of which the standardised approach (SA)</t>
  </si>
  <si>
    <t>Of which the basic approach (F-BA and R-BA)</t>
  </si>
  <si>
    <t>Of which the sipmplified approach</t>
  </si>
  <si>
    <t xml:space="preserve">Settlement risk </t>
  </si>
  <si>
    <t>Securitisation exposures in the non-trading book (after the cap)</t>
  </si>
  <si>
    <t xml:space="preserve">Of which SEC-IRBA approach </t>
  </si>
  <si>
    <t>Of which SEC-ERBA (including IAA)</t>
  </si>
  <si>
    <t xml:space="preserve">Of which SEC-SA approach </t>
  </si>
  <si>
    <t>Of which 1250% / deduction</t>
  </si>
  <si>
    <t>Position, foreign exchange and commodities risks (Market risk)</t>
  </si>
  <si>
    <t xml:space="preserve">Of which IMA </t>
  </si>
  <si>
    <t>Large exposures</t>
  </si>
  <si>
    <t xml:space="preserve">Operational risk </t>
  </si>
  <si>
    <t>Reclassifications between the trading and non-trading books</t>
  </si>
  <si>
    <t>Exposured to crypto-assets</t>
  </si>
  <si>
    <t>Amounts below the thresholds for decuction (subject to 250% risk weight)</t>
  </si>
  <si>
    <t>Output floor applied (%)</t>
  </si>
  <si>
    <t>Floor adjustment (before application of transitional cap)</t>
  </si>
  <si>
    <t>Floor adjustment (after application of transitional cap)</t>
  </si>
  <si>
    <t>Total</t>
  </si>
  <si>
    <t>EU CMS1 – Comparison of modelled and standardised risk weighted exposure amounts at risk level</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</si>
  <si>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</si>
  <si>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</si>
  <si>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</si>
  <si>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</si>
  <si>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</si>
  <si>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Risk weighted exposure amounts (RWEAs)</t>
  </si>
  <si>
    <t>Credit risk (excluding counterparty credit risk)</t>
  </si>
  <si>
    <t>Counterparty credit risk</t>
  </si>
  <si>
    <t>Credit valuation adjustment</t>
  </si>
  <si>
    <t>Securitisation exposures in the banking book</t>
  </si>
  <si>
    <t xml:space="preserve">Market risk </t>
  </si>
  <si>
    <t>Operational risk</t>
  </si>
  <si>
    <t>Other risk weighted exposure amounts</t>
  </si>
  <si>
    <t>Comparison of modelled and standardised risk weighted exposure amounts at risk level</t>
  </si>
  <si>
    <t>EU CMS2 – Comparison of modelled and standardised risk weighted exposure amounts for credit risk at asset class level</t>
  </si>
  <si>
    <t>Comparison of modelled and standardised risk weighted exposure amounts for credit risk at asset class level</t>
  </si>
  <si>
    <t>Risk weighted  exposure amounts (RWEAs)</t>
  </si>
  <si>
    <t xml:space="preserve">RWEAs for modelled approaches that institutions have supervisory approval to use </t>
  </si>
  <si>
    <t>RWEAs for column (a) if re-computed using the standardised approach</t>
  </si>
  <si>
    <t xml:space="preserve"> Total actual RWEAs</t>
  </si>
  <si>
    <t>Central governments and central banks</t>
  </si>
  <si>
    <t xml:space="preserve">Regional governments or local authorities </t>
  </si>
  <si>
    <t>Public sector entities</t>
  </si>
  <si>
    <t>Categorised as Multilateral Development Banks in SA</t>
  </si>
  <si>
    <t>Categorised as International organisations in SA</t>
  </si>
  <si>
    <t>Institutions</t>
  </si>
  <si>
    <t>Equity</t>
  </si>
  <si>
    <t>Corporates</t>
  </si>
  <si>
    <t>Of which: F-IRB is applied</t>
  </si>
  <si>
    <t>Of which: A-IRB is applied</t>
  </si>
  <si>
    <t>Of which: Corporates - General</t>
  </si>
  <si>
    <t>Of which: Corporates - Specialised lending</t>
  </si>
  <si>
    <t>Of which: Corporates - Purchased receivables</t>
  </si>
  <si>
    <t>Retail</t>
  </si>
  <si>
    <t xml:space="preserve">Of which: Retail - Qualifying revolving </t>
  </si>
  <si>
    <t>Of which: Retail - Purchased receivables</t>
  </si>
  <si>
    <t>Of which: Retail - Other</t>
  </si>
  <si>
    <t>Of which: Retail - Secured by residential real estate</t>
  </si>
  <si>
    <t>Of which: Retail - Categorised as secured by mortgages on immovable properties and ADC exposures in SA</t>
  </si>
  <si>
    <t>Collective investment undertakings (CIU)</t>
  </si>
  <si>
    <t>Categorised as exposures in default in SA</t>
  </si>
  <si>
    <t>Categorised as subordinated debt exposures in SA</t>
  </si>
  <si>
    <t>Categorised as covered bonds in SA</t>
  </si>
  <si>
    <t>Categorised as claims on institutions and corporates with a short-term credit assessment in SA</t>
  </si>
  <si>
    <t>Others</t>
  </si>
  <si>
    <t>EU LIQ1 – Quantitative information of LCR</t>
  </si>
  <si>
    <t>Total unweighted value (average)</t>
  </si>
  <si>
    <t>Total weighted value (average)</t>
  </si>
  <si>
    <t>1 Q 2025</t>
  </si>
  <si>
    <t>4 Q 2024</t>
  </si>
  <si>
    <t>3 Q 2024</t>
  </si>
  <si>
    <t>2 Q 2024</t>
  </si>
  <si>
    <t>Quarter ending on (DD Month YYY)</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</si>
  <si>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</si>
  <si>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</si>
  <si>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</si>
  <si>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</si>
  <si>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</si>
  <si>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</si>
  <si>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</si>
  <si>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</si>
  <si>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</si>
  <si>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</si>
  <si>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</si>
  <si>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</si>
  <si>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</si>
  <si>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</si>
  <si>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</si>
  <si>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</si>
  <si>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</si>
  <si>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</si>
  <si>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</si>
  <si>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</si>
  <si>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</si>
  <si>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</si>
  <si>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</si>
  <si>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</si>
  <si>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</si>
  <si>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</si>
  <si>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</si>
  <si>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</si>
  <si>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</si>
  <si>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</si>
  <si>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</si>
  <si>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</si>
  <si>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</si>
  <si>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Qualitative information on LCR, which complements template EU LIQ1</t>
  </si>
  <si>
    <t>Compared to December 31, 2024 and March 31, 2025, the value of the LCR ratio at the consolidated level increased by approximately 43 and decreased by approximately 4 percentage points, respectively. The increase on deposits in the 2nd quarter 2025 mainly consist of corporate deposits with relatively higher outflow weigths. Those funds allowed for a significant increase in the portfolio of liquid assets, however outflows generated by them and leverage effect on LCR ratio at the level of 400% result in sligth decrease on the LCR.
There was no excessive concentration of funding sources. As of June 30, 2025 share of top 5 and 20 depositors was 1,6% and 4,2% of all deposits respectively.
The Group maintains a constantly safe level of unencumbered, high-quality liquid assets, which constitute a hedge in the event of stress scenarios in the area of liquidity. Liquid assets include cash, funds on nostro accounts (excluding the average required reserve level) and liquid securities, including securities received as collateral in reverse-repo transactions. The portfolio does not include securities constituting collateral and those that are blocked. The share of liquid debt securities (including NBP bills) in the total debt securities portfolio at the end of June 2025 was over 99,9% of the level at approx. PLN 61,0 bilion, while at the end of March 2025 was over 99,9% and reached the level of approx. PLN 57.9 billion.
The Group provides liquidity in foreign currencies thanks to FX deposits, EUR own bonds issues, as well as currency and interest-currency swap transactions. The Group considers transactions in derivative instruments to be significant (the total nominal value of such transactions exceeded 10% of the net liquidity outflow of the LCR). The swap portfolio is diversified in terms of counterparties and maturities. The Group has signed annexes to framework agreements regulating security issues (Credit Support Annex, CSA) with the majority of contractors. Therefore, in the event of unfavorable changes in exchange rates (depreciation of PLN), the Bank is obliged to make a deposit to secure the settlement of derivative instruments in the future, and in the event of favorable changes in exchange rates (appreciation of PLN), the Group receives a security deposit from contractors. The liquidity risk in the unfavorable market scenario results from a change in the market value of derivative instruments, which creates liquidity needs due to the coverage of margins. In both the stress test scenarios and the LCR approach, this additional liquidity requirement is accounted for as the largest absolute net collateral flow realized over a 30-day period over a 24-month period.
The Group had two significant currencies (PLN and EUR), i.e. those for which the ratio of the value of liabilities in a given currency to the total value of liabilities in all currencies was at least 5%. The Capital Group of the Bank had an LCR ratio above 100% for all currencies in total and for significant currencies.</t>
  </si>
  <si>
    <t>EU LIQB - Qualitative information on LCR, which complements template EU LIQ1</t>
  </si>
  <si>
    <t>EU LIQ2:  Net Stable Funding Ratio</t>
  </si>
  <si>
    <t>In accordance with Article 451a(3) CRR</t>
  </si>
  <si>
    <t>`</t>
  </si>
  <si>
    <t>(in currency amount)</t>
  </si>
  <si>
    <t>Unweighted value by residual maturity</t>
  </si>
  <si>
    <t>No maturity</t>
  </si>
  <si>
    <t>&lt; 6 months</t>
  </si>
  <si>
    <t>6 months to &lt; 1yr</t>
  </si>
  <si>
    <t>≥ 1yr</t>
  </si>
  <si>
    <t>Weighted value</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</si>
  <si>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</si>
  <si>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</si>
  <si>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</si>
  <si>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</si>
  <si>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</si>
  <si>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</si>
  <si>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</si>
  <si>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</si>
  <si>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</si>
  <si>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</si>
  <si>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</si>
  <si>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</si>
  <si>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</si>
  <si>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</si>
  <si>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</si>
  <si>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</si>
  <si>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</si>
  <si>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</si>
  <si>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</si>
  <si>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</si>
  <si>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</si>
  <si>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</si>
  <si>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</si>
  <si>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</si>
  <si>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</si>
  <si>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</si>
  <si>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</si>
  <si>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</si>
  <si>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</si>
  <si>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</si>
  <si>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</si>
  <si>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</si>
  <si>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</si>
  <si>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Geographical distribution of credit exposures relevant for the calculation of the countercyclical buffer</t>
  </si>
  <si>
    <t>EU CCyB1 - Geographical distribution of credit exposures relevant for the calculation of the countercyclical buffer</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</si>
  <si>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</si>
  <si>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</si>
  <si>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</si>
  <si>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</si>
  <si>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</si>
  <si>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</si>
  <si>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</si>
  <si>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</si>
  <si>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</si>
  <si>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</si>
  <si>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</si>
  <si>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</si>
  <si>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</si>
  <si>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</si>
  <si>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Breakdown by country: Poland</t>
  </si>
  <si>
    <t>EU CCYB2 - Amount of institution-specific countercyclical capital buffer</t>
  </si>
  <si>
    <t>in PLN million, in per cent</t>
  </si>
  <si>
    <t>Total risk exposure amount</t>
  </si>
  <si>
    <t>Institution specific countercyclical capital buffer rate</t>
  </si>
  <si>
    <t>Institution specific countercyclical capital buffer requirement</t>
  </si>
  <si>
    <t>EU LR1 - LRSum: LRSum: Summary reconciliation of accounting assets and leverage ratio exposures</t>
  </si>
  <si>
    <t>Applicable amount</t>
  </si>
  <si>
    <t>Total assets as per published financial statements</t>
  </si>
  <si>
    <t>Adjustment for entities which are consolidated for accounting purposes but are outside the scope of regulatory consolidation</t>
  </si>
  <si>
    <t>(Adjustment for securitised exposures that meet the operational requirements for the recognition of risk transference)</t>
  </si>
  <si>
    <t>(Adjustment for temporary exemption of exposures to central bank (if applicable))</t>
  </si>
  <si>
    <t>(Adjustment for fiduciary assets recognised on the balance sheet pursuant to the applicable accounting framework but excluded from the leverage ratio total exposure measure in accordance with point (i) of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</si>
  <si>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</si>
  <si>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</si>
  <si>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</si>
  <si>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</si>
  <si>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</si>
  <si>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</si>
  <si>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(Adjustment for exposures excluded from the leverage ratio total exposure measure in accordance with point (c ) of Article 429a(1) CRR)</t>
  </si>
  <si>
    <t>(Adjustment for exposures excluded from the leverage ratio total exposure measure in accordance with point (j) of Article 429a(1) CRR)</t>
  </si>
  <si>
    <t>Other adjustments</t>
  </si>
  <si>
    <t>LR3</t>
  </si>
  <si>
    <t>EU LR3 - Split-up of on balance sheet exposures (excluding derivatives, SFTs and exempted exposures)</t>
  </si>
  <si>
    <t>CRR leverage ratio exposures</t>
  </si>
  <si>
    <t>Total on-balance sheet exposures (excluding derivatives, SFTs, and exempted exposures), of which:</t>
  </si>
  <si>
    <t>Trading book exposures</t>
  </si>
  <si>
    <t>Banking book exposures, of which:</t>
  </si>
  <si>
    <t>Covered bonds</t>
  </si>
  <si>
    <t>Exposures treated as sovereigns</t>
  </si>
  <si>
    <t>Exposures to regional governments, MDB, international organisations and PSE not treated as sovereigns</t>
  </si>
  <si>
    <t>Secured by mortgages of immovable properties</t>
  </si>
  <si>
    <t>Retail exposures</t>
  </si>
  <si>
    <t>Corporate</t>
  </si>
  <si>
    <t>Exposures in default</t>
  </si>
  <si>
    <t>Other exposures (eg equity, securitisations, and other non-credit obligation assets)</t>
  </si>
  <si>
    <t>EU CR1-A - Maturity of exposures</t>
  </si>
  <si>
    <t>Net exposure value</t>
  </si>
  <si>
    <t>On demand</t>
  </si>
  <si>
    <t>&lt;= 1 year</t>
  </si>
  <si>
    <t>&gt; 1 year &lt;= 5 years</t>
  </si>
  <si>
    <t>&gt; 5 years</t>
  </si>
  <si>
    <t>No stated maturity</t>
  </si>
  <si>
    <t>Loans and advances</t>
  </si>
  <si>
    <t>EU CR2 - Changes in the stock of non-performing loans and advances</t>
  </si>
  <si>
    <t>Gross carrying amount</t>
  </si>
  <si>
    <t>Initial stock of non-performing loans and advances</t>
  </si>
  <si>
    <t>Inflows to non-performing portfolios</t>
  </si>
  <si>
    <t>Outflows from non-performing portfolios</t>
  </si>
  <si>
    <t>Outflows from non-performing portfolios closed accounts</t>
  </si>
  <si>
    <t>Outflows from non-performing portfolios change of balances</t>
  </si>
  <si>
    <t>Final stock of non-performing loans and advances</t>
  </si>
  <si>
    <t>Changes in the stock of non-performing loans and advances</t>
  </si>
  <si>
    <t>EU CQ5 - Credit quality of loans and advances to non-financial corporations by industry</t>
  </si>
  <si>
    <t>Credit quality of loans and advances to non-financial corporations by industry</t>
  </si>
  <si>
    <t>Of which non-performing</t>
  </si>
  <si>
    <t>Of which defaulted</t>
  </si>
  <si>
    <t>Of which loans and advances subject to impairment</t>
  </si>
  <si>
    <t>Accumulated impairment</t>
  </si>
  <si>
    <t>Accumulated negative changes in fair value due to credit risk on non-performing exposures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</si>
  <si>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</si>
  <si>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</si>
  <si>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</si>
  <si>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</si>
  <si>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</si>
  <si>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</si>
  <si>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</si>
  <si>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</si>
  <si>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</si>
  <si>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</si>
  <si>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</si>
  <si>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</si>
  <si>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</si>
  <si>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</si>
  <si>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</si>
  <si>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</si>
  <si>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</si>
  <si>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</si>
  <si>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</si>
  <si>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EU CQ7 - Collateral obtained by taking possession and execution processes </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</si>
  <si>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</si>
  <si>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</si>
  <si>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</si>
  <si>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</si>
  <si>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</si>
  <si>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</si>
  <si>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</si>
  <si>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</si>
  <si>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</si>
  <si>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</si>
  <si>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 xml:space="preserve">Collateral obtained by taking possession and execution processes </t>
  </si>
  <si>
    <t xml:space="preserve">EU CR3 - CRM techniques overview:  Disclosure of the use of credit risk mitigation techniques    </t>
  </si>
  <si>
    <t xml:space="preserve">Debt securities </t>
  </si>
  <si>
    <t xml:space="preserve">     Of which non-performing exposures</t>
  </si>
  <si>
    <t xml:space="preserve">            Of which defaulted </t>
  </si>
  <si>
    <t xml:space="preserve">Unsecured carrying amount </t>
  </si>
  <si>
    <t>Secured carrying amount</t>
  </si>
  <si>
    <t xml:space="preserve">Of which secured by collateral </t>
  </si>
  <si>
    <t>Of which secured by financial guarantees</t>
  </si>
  <si>
    <t>Of which secured by credit derivatives</t>
  </si>
  <si>
    <t xml:space="preserve"> CRM techniques overview:  Disclosure of the use of credit risk mitigation techniques   </t>
  </si>
  <si>
    <t>Standardised approach – Credit risk exposure and CRM effects</t>
  </si>
  <si>
    <t>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</si>
  <si>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</si>
  <si>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</si>
  <si>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</si>
  <si>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</si>
  <si>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</si>
  <si>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</si>
  <si>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Off-balance-sheet amount</t>
  </si>
  <si>
    <t>RWAs</t>
  </si>
  <si>
    <t xml:space="preserve">RWAs density (%) </t>
  </si>
  <si>
    <t>Central governments or central banks</t>
  </si>
  <si>
    <t>Non-central government public sector entities</t>
  </si>
  <si>
    <t>Regional government or local authorities</t>
  </si>
  <si>
    <t>Multilateral development banks</t>
  </si>
  <si>
    <t>International organisations</t>
  </si>
  <si>
    <t xml:space="preserve">   of which: Specialised Lending</t>
  </si>
  <si>
    <t>Subordinated debt exposures and equity</t>
  </si>
  <si>
    <t xml:space="preserve">   Suordinated debt exposures</t>
  </si>
  <si>
    <t xml:space="preserve">   Equity</t>
  </si>
  <si>
    <t>Secured by mortgages on immovable property and ADC exposures</t>
  </si>
  <si>
    <t>Secured by mortgages on residential immovable property - non IPRE</t>
  </si>
  <si>
    <t>Secured by mortgages on residential immovable property - IPRE</t>
  </si>
  <si>
    <t>Secured by mortgages on commercial immovable property - non IPRE</t>
  </si>
  <si>
    <t>Secured by mortgages on commercial immovable property - IPRE</t>
  </si>
  <si>
    <t>Acquisition, Development and Construction (ADC)</t>
  </si>
  <si>
    <t>Claims on institutions and corporates with a short-term credit assessment</t>
  </si>
  <si>
    <t>Other items</t>
  </si>
  <si>
    <t>EU CR7-A - IRB approach - disclosure of the extent of the use of CRM techniques</t>
  </si>
  <si>
    <t>EU CR8 – RWEA flow statement of credit risk exposures under the IRB approach</t>
  </si>
  <si>
    <t>EU CR6 - IRB approach - credit risk exposures by exposure class and PD range</t>
  </si>
  <si>
    <t>A-IRB,
Portfolio</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</si>
  <si>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</si>
  <si>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</si>
  <si>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</si>
  <si>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</si>
  <si>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</si>
  <si>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</si>
  <si>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</si>
  <si>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</si>
  <si>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</si>
  <si>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</si>
  <si>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</si>
  <si>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</si>
  <si>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Value adjust-ments and provisions</t>
  </si>
  <si>
    <t>All classes</t>
  </si>
  <si>
    <t>Exposures secured on immovable property SME (RRE SME)</t>
  </si>
  <si>
    <t>Exposures secured on immovable property non-SME (RRE non-SME)</t>
  </si>
  <si>
    <t>RRE non-SME</t>
  </si>
  <si>
    <t>Qualifying revolving exposures (QRRE)</t>
  </si>
  <si>
    <t xml:space="preserve">Total exposures
</t>
  </si>
  <si>
    <t>Credit risk Mitigation techniques</t>
  </si>
  <si>
    <t>Funded credit 
Protection (FCP)</t>
  </si>
  <si>
    <t>Part of exposures covered by Financial Collaterals (%)</t>
  </si>
  <si>
    <t>Part of exposures covered by Other eligible collaterals (%)</t>
  </si>
  <si>
    <t>Part of exposures covered by Immovable property Collaterals (%)</t>
  </si>
  <si>
    <t>Part of exposures covered by Receivables (%)</t>
  </si>
  <si>
    <t>Part of exposures covered by Other physical collateral (%)</t>
  </si>
  <si>
    <t>Part of exposures covered by Other funded credit protection (%)</t>
  </si>
  <si>
    <t>Part of exposures covered by Cash on deposit (%)</t>
  </si>
  <si>
    <t>Part of exposures covered by Life insurance policies (%)</t>
  </si>
  <si>
    <t>Part of exposures covered by Instruments held by a third party (%)</t>
  </si>
  <si>
    <t xml:space="preserve"> Unfunded credit 
Protection (UFCP)</t>
  </si>
  <si>
    <t>Part of exposures covered by Guarantees (%)</t>
  </si>
  <si>
    <t>Credit risk Mitigation methods in the calculation of RWEAs</t>
  </si>
  <si>
    <t>RWEA without substitution effects
(reduction effects only)</t>
  </si>
  <si>
    <t>RWEA with substitution effects
(both reduction and sustitution effects)</t>
  </si>
  <si>
    <t>Corporates  - total</t>
  </si>
  <si>
    <t>Corporates - specialized lending</t>
  </si>
  <si>
    <t>Corporates - purchased receivables</t>
  </si>
  <si>
    <t>Retail - SME exposures secured by immovable property</t>
  </si>
  <si>
    <t>Retail - non-SME exposures secured by immovable property</t>
  </si>
  <si>
    <t>Retail - qualified revolving</t>
  </si>
  <si>
    <t>Retail -purchased receivables</t>
  </si>
  <si>
    <t>Retail - other</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</si>
  <si>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</si>
  <si>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</si>
  <si>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</si>
  <si>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</si>
  <si>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</si>
  <si>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</si>
  <si>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</si>
  <si>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</si>
  <si>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</si>
  <si>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</si>
  <si>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EU SEC1 - Securitization exposures in the non-trading book</t>
  </si>
  <si>
    <t>Institution acts as originator</t>
  </si>
  <si>
    <t>Traditional</t>
  </si>
  <si>
    <t>Synthetic</t>
  </si>
  <si>
    <t>STS</t>
  </si>
  <si>
    <t>of which SRT</t>
  </si>
  <si>
    <t>Non-STS</t>
  </si>
  <si>
    <t>Sub-total</t>
  </si>
  <si>
    <t>Institution acts as sponsor</t>
  </si>
  <si>
    <t>Institution acts as investor</t>
  </si>
  <si>
    <t>Total exposures</t>
  </si>
  <si>
    <t>Retail (total)</t>
  </si>
  <si>
    <t xml:space="preserve">   residential mortgage</t>
  </si>
  <si>
    <t xml:space="preserve">   other retail exposures</t>
  </si>
  <si>
    <t xml:space="preserve">   re-securitisation</t>
  </si>
  <si>
    <t>Wholesalde (total)</t>
  </si>
  <si>
    <t xml:space="preserve">   loans to corporates</t>
  </si>
  <si>
    <t xml:space="preserve">   commercial mortgage</t>
  </si>
  <si>
    <t xml:space="preserve">   lease and recivables</t>
  </si>
  <si>
    <t xml:space="preserve">   other wholesale</t>
  </si>
  <si>
    <t>EU SEC3 - Securitization exposures in the non-trading book and associated regulatory capital requirements - institution acting as originator or as sponsor</t>
  </si>
  <si>
    <t>Traditional transactions</t>
  </si>
  <si>
    <t xml:space="preserve">   Securitisation</t>
  </si>
  <si>
    <t xml:space="preserve">      Retail</t>
  </si>
  <si>
    <t xml:space="preserve">         of which STS</t>
  </si>
  <si>
    <t xml:space="preserve">      Wholesale</t>
  </si>
  <si>
    <t xml:space="preserve">      Re-securitisation</t>
  </si>
  <si>
    <t>Synthetic transactions</t>
  </si>
  <si>
    <t xml:space="preserve">      Retail underlying</t>
  </si>
  <si>
    <t xml:space="preserve">   Re-securitisation</t>
  </si>
  <si>
    <t>Exposure values (by RW bands/deductions)</t>
  </si>
  <si>
    <t>&gt;20% to 50% RW</t>
  </si>
  <si>
    <t>&gt;50% to 100% RW</t>
  </si>
  <si>
    <t>&gt;100% to &lt;1250% RW</t>
  </si>
  <si>
    <t>1250% RW/deductions</t>
  </si>
  <si>
    <t>Exposure values (by regulatory approach)</t>
  </si>
  <si>
    <t>SEC-ERBA (including IAA)</t>
  </si>
  <si>
    <t>RWEA (by regulatory approach)</t>
  </si>
  <si>
    <t>capital charge after cap</t>
  </si>
  <si>
    <t>1250% RW/decuctions</t>
  </si>
  <si>
    <t>EU SEC5 - Exposures securitized by the institution - exposures in default and specific credit risk adjustments</t>
  </si>
  <si>
    <t xml:space="preserve">   credit cards</t>
  </si>
  <si>
    <t>Exposues securitised by the institution - institution acts as originator or as sponsor</t>
  </si>
  <si>
    <t>Total outstanding nominal amount</t>
  </si>
  <si>
    <t>Of which exposures in default</t>
  </si>
  <si>
    <t>Total amount of specific credit risk adjustments made during the period</t>
  </si>
  <si>
    <t>EU KM2 - Key metrics - MREL and, where applicable, G-SII requirement for own funds and eligible liabilities</t>
  </si>
  <si>
    <t>n/a</t>
  </si>
  <si>
    <t>Requirement for own funds and eligible liabilities</t>
  </si>
  <si>
    <t>Own funds and eligible liabilities</t>
  </si>
  <si>
    <t xml:space="preserve">   Of which own funds and subordinated liabilities</t>
  </si>
  <si>
    <t>Total risk exposure amount for the resolution group (TREA)</t>
  </si>
  <si>
    <t>Own funds and eligible liabilities as a percentage of TREA</t>
  </si>
  <si>
    <t>Total exposure measure (TEM) of resolution group</t>
  </si>
  <si>
    <t>Own funds and eligible liabilities as a percentage of TEM</t>
  </si>
  <si>
    <t>Does the subordination exemption in Article 72b(4) CRR apply? (5% exemption)</t>
  </si>
  <si>
    <t>Aggregate amount of permittednon-subordinated eligible liabilities instruments if the subordination discretion as per Article 72b(3) CRR is applied (max 3,5% exemption)</t>
  </si>
  <si>
    <t>If a capped subordination exemption applies under Article 72b(3) CRR, the amountof funding issued that ranks pari passu with excluded liabilities and that is recognised under row 1, divided by funding issued that ranks pari passu with excluded liabilities and that would be recognosed under row 1 if no cap was applied (%)</t>
  </si>
  <si>
    <t>Minimum requirement for own funds and eligible liabilities (MREL)</t>
  </si>
  <si>
    <t>MREL requirements expressed as percentage of the total risk exposure amount</t>
  </si>
  <si>
    <t xml:space="preserve">   Of which to be met with own funds or subordinated liabilities</t>
  </si>
  <si>
    <t>MREL requirement expressed as percentage of the total exposure measure</t>
  </si>
  <si>
    <t>EU TLAC1 - Composition - MREL and, where applicable, G-SII requirements for own funds and eligible liabilities</t>
  </si>
  <si>
    <t>Requirement for own funds and eligible liabilities for G-SIIs (TLAC)</t>
  </si>
  <si>
    <t>Memo: amounts eligible for MREL, but not TLAC</t>
  </si>
  <si>
    <t>Own funds and eligible liabilities, ratios and components</t>
  </si>
  <si>
    <t xml:space="preserve">Own funds and eligible liabilities and adjustments </t>
  </si>
  <si>
    <t>Commin Equity Tier 1 Capital (CET1)</t>
  </si>
  <si>
    <t>Additional Tier 1 Capital (AT1)</t>
  </si>
  <si>
    <t>Tier 2 Capital (T2)</t>
  </si>
  <si>
    <t>Own funds for the purpose of articles 92a CRR and 45 BRRD</t>
  </si>
  <si>
    <t>Eligible liabilities instruments issued directly by the resolution entity that are subordinated to excluded liabilities (not grandfathered)</t>
  </si>
  <si>
    <t>Eligible liabilities instruments issued by other entities within the resolution group that are subordinated to excluded liabilities (not grandfathered)</t>
  </si>
  <si>
    <t>Eligible liabilities instruments that are subordinated to excluded liabilities, issued prior yo 27 June 2019 (subordinated grandfathered)</t>
  </si>
  <si>
    <t>Tier 2 instruments with a residual maturity of at least one year to the extent they do not quoalify as Tier 2 items</t>
  </si>
  <si>
    <t>Eligible liabilities that are not subordinated to excluded liabilities (not grandfathered pre cap)</t>
  </si>
  <si>
    <t>Eligible liabilities that are not subordinated to excluded liabilities issued prior to 27 June 2019 (pre-cap)</t>
  </si>
  <si>
    <t>Amount of non subordinated instruments eligible, where applicable after application of Article 72b(3) CRR</t>
  </si>
  <si>
    <t>Eligible liabilities items</t>
  </si>
  <si>
    <t>Of which subordinated liabilities</t>
  </si>
  <si>
    <t>Own funds and eligible liabilities: adjustments to non-regulatory capital components</t>
  </si>
  <si>
    <t>Own funds and eligible liabilities: non-regulatory capital components</t>
  </si>
  <si>
    <t>Own funds end eligible liabilities items before adjustments</t>
  </si>
  <si>
    <t>(Deduction of exposures between MPE resolution groups)</t>
  </si>
  <si>
    <t>(Deduction of investments in other eligible liabilities instruments)</t>
  </si>
  <si>
    <t>Onw funds and eligible liabilities after adjustments</t>
  </si>
  <si>
    <t xml:space="preserve">   of which own funds and subordinated liabilities</t>
  </si>
  <si>
    <t>Total risk exposure amount and total exposure measure of resolution group</t>
  </si>
  <si>
    <t>Total risk exposure amount (TREA)</t>
  </si>
  <si>
    <t>Total exposure amount (TEM)</t>
  </si>
  <si>
    <t>Ratios of own funds and eligible liabilities</t>
  </si>
  <si>
    <t>Own funds and eligible liabilities as a percentage of the total risk exposure amount</t>
  </si>
  <si>
    <t>CET1 (as a percentage of TREA) available after meeting the resolution group's requirements</t>
  </si>
  <si>
    <t>Institution-specific combined buffer requirement</t>
  </si>
  <si>
    <t xml:space="preserve">   of which: capital conservation buffer requirement</t>
  </si>
  <si>
    <t xml:space="preserve">   of which: countercyclical buffer requirement</t>
  </si>
  <si>
    <t xml:space="preserve">   of which: systemic risk beffer requirement</t>
  </si>
  <si>
    <t xml:space="preserve">   of which: Globally Systematically Inportant Institution (G_SII) or Other Systematically Important Institution (O-SII) buffer</t>
  </si>
  <si>
    <t>Total amount of excluded liabilities referred to in Article 72a(2) CRR</t>
  </si>
  <si>
    <t>LIAB MREL: Funding structure of eligible liabilities</t>
  </si>
  <si>
    <t>Amount MREL eligible/internal MREL</t>
  </si>
  <si>
    <t>Eligible liabilities</t>
  </si>
  <si>
    <t>Deposits, non-guaranteed and noy on preferable consitions &gt;=1 year</t>
  </si>
  <si>
    <t>Of which: residual maturity &gt;=1 year and &lt;2 years</t>
  </si>
  <si>
    <t>Of which: residual maturity &gt;=2 years</t>
  </si>
  <si>
    <t>Of which: issued by subordinated entities</t>
  </si>
  <si>
    <t>Secured liabilities not covered by collateral &gt;=1 year</t>
  </si>
  <si>
    <t>Of which: residual maturity &gt;=1 year &lt;2 years</t>
  </si>
  <si>
    <t>Structured liabilities &gt;=1 year</t>
  </si>
  <si>
    <t>Not secured preferred liabilities &gt;=1 year</t>
  </si>
  <si>
    <t>„Subordinated” preferred liabilities &gt;=1 year</t>
  </si>
  <si>
    <t>Subordinated liabilities (not treated as own funds) &gt;=1 year</t>
  </si>
  <si>
    <t>Other eligible liabilities in MREL &gt;=1 year</t>
  </si>
  <si>
    <t>LRSum: LRSum: Summary reconciliation of accounting assets and leverage ratio exposures</t>
  </si>
  <si>
    <t>Split-up of on balance sheet exposures (excluding derivatives, SFTs and exempted exposures)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</si>
</sst>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69" x14ac:knownFonts="1">
    <font>
      <sz val="10"/>
      <color theme="1"/>
      <name val="Trebuchet MS"/>
      <family val="2"/>
      <charset val="238"/>
    </font>
    <font>
      <sz val="10"/>
      <color theme="1"/>
      <name val="Trebuchet MS"/>
      <family val="2"/>
      <charset val="238"/>
    </font>
    <font>
      <sz val="10"/>
      <color theme="0"/>
      <name val="Trebuchet MS"/>
      <family val="2"/>
      <charset val="238"/>
    </font>
    <font>
      <i/>
      <sz val="9"/>
      <color theme="1"/>
      <name val="Calibri"/>
      <family val="2"/>
      <charset val="238"/>
      <scheme val="minor"/>
    </font>
    <font>
      <sz val="10"/>
      <name val="Arial"/>
      <family val="2"/>
    </font>
    <font>
      <sz val="9"/>
      <name val="Calibri"/>
      <family val="2"/>
      <charset val="238"/>
      <scheme val="minor"/>
    </font>
    <font>
      <sz val="11"/>
      <color theme="1"/>
      <name val="Calibri"/>
      <family val="2"/>
      <charset val="238"/>
      <scheme val="minor"/>
    </font>
    <font>
      <sz val="11"/>
      <name val="Calibri"/>
      <family val="2"/>
      <charset val="238"/>
      <scheme val="minor"/>
    </font>
    <font>
      <sz val="12"/>
      <color theme="1"/>
      <name val="Century Gothic"/>
      <family val="2"/>
      <charset val="238"/>
    </font>
    <font>
      <u/>
      <sz val="10"/>
      <color theme="10"/>
      <name val="Trebuchet MS"/>
      <family val="2"/>
      <charset val="238"/>
    </font>
    <font>
      <u/>
      <sz val="12"/>
      <color rgb="FFCD0067"/>
      <name val="Century Gothic"/>
      <family val="2"/>
      <charset val="238"/>
    </font>
    <font>
      <b/>
      <sz val="12"/>
      <color theme="0"/>
      <name val="Calibri"/>
      <family val="2"/>
      <charset val="238"/>
      <scheme val="minor"/>
    </font>
    <font>
      <sz val="9"/>
      <color theme="0"/>
      <name val="Calibri"/>
      <family val="2"/>
      <charset val="238"/>
      <scheme val="minor"/>
    </font>
    <font>
      <sz val="9"/>
      <color theme="1"/>
      <name val="Calibri"/>
      <family val="2"/>
      <charset val="238"/>
      <scheme val="minor"/>
    </font>
    <font>
      <sz val="10"/>
      <color theme="1"/>
      <name val="Calibri"/>
      <family val="2"/>
      <charset val="238"/>
      <scheme val="minor"/>
    </font>
    <font>
      <b/>
      <sz val="9"/>
      <color theme="1"/>
      <name val="Calibri"/>
      <family val="2"/>
      <charset val="238"/>
      <scheme val="minor"/>
    </font>
    <font>
      <i/>
      <sz val="10"/>
      <color rgb="FFAA322F"/>
      <name val="Calibri"/>
      <family val="2"/>
      <charset val="238"/>
      <scheme val="minor"/>
    </font>
    <font>
      <b/>
      <sz val="10"/>
      <color rgb="FFAA322F"/>
      <name val="Calibri"/>
      <family val="2"/>
      <charset val="238"/>
      <scheme val="minor"/>
    </font>
    <font>
      <b/>
      <sz val="10"/>
      <color theme="1"/>
      <name val="Calibri"/>
      <family val="2"/>
      <charset val="238"/>
      <scheme val="minor"/>
    </font>
    <font>
      <sz val="10"/>
      <color rgb="FF000000"/>
      <name val="Calibri"/>
      <family val="2"/>
      <charset val="238"/>
      <scheme val="minor"/>
    </font>
    <font>
      <b/>
      <sz val="10"/>
      <color rgb="FF000000"/>
      <name val="Calibri"/>
      <family val="2"/>
      <charset val="238"/>
      <scheme val="minor"/>
    </font>
    <font>
      <b/>
      <sz val="10"/>
      <name val="Calibri"/>
      <family val="2"/>
      <charset val="238"/>
      <scheme val="minor"/>
    </font>
    <font>
      <sz val="10"/>
      <name val="Calibri"/>
      <family val="2"/>
      <charset val="238"/>
      <scheme val="minor"/>
    </font>
    <font>
      <i/>
      <sz val="10"/>
      <color rgb="FF000000"/>
      <name val="Calibri"/>
      <family val="2"/>
      <charset val="238"/>
      <scheme val="minor"/>
    </font>
    <font>
      <sz val="10"/>
      <color theme="0"/>
      <name val="Calibri"/>
      <family val="2"/>
      <charset val="238"/>
      <scheme val="minor"/>
    </font>
    <font>
      <sz val="10"/>
      <color rgb="FF008080"/>
      <name val="Calibri"/>
      <family val="2"/>
      <charset val="238"/>
      <scheme val="minor"/>
    </font>
    <font>
      <b/>
      <sz val="11"/>
      <color theme="0"/>
      <name val="Calibri"/>
      <family val="2"/>
      <charset val="238"/>
      <scheme val="minor"/>
    </font>
    <font>
      <b/>
      <sz val="11"/>
      <color theme="0" tint="-4.9989318521683403E-2"/>
      <name val="Calibri"/>
      <family val="2"/>
      <charset val="238"/>
      <scheme val="minor"/>
    </font>
    <font>
      <b/>
      <i/>
      <sz val="11"/>
      <color theme="1"/>
      <name val="Calibri"/>
      <family val="2"/>
      <charset val="238"/>
      <scheme val="minor"/>
    </font>
    <font>
      <b/>
      <sz val="11"/>
      <color theme="1"/>
      <name val="Calibri"/>
      <family val="2"/>
      <charset val="238"/>
      <scheme val="minor"/>
    </font>
    <font>
      <sz val="9"/>
      <color theme="1"/>
      <name val="Trebuchet MS"/>
      <family val="2"/>
      <charset val="238"/>
    </font>
    <font>
      <b/>
      <sz val="10"/>
      <color rgb="FFCD0067"/>
      <name val="Calibri"/>
      <family val="2"/>
      <charset val="238"/>
      <scheme val="minor"/>
    </font>
    <font>
      <b/>
      <sz val="10"/>
      <color rgb="FFCD0068"/>
      <name val="Calibri"/>
      <family val="2"/>
      <charset val="238"/>
      <scheme val="minor"/>
    </font>
    <font>
      <i/>
      <sz val="10"/>
      <color theme="1"/>
      <name val="Calibri"/>
      <family val="2"/>
      <charset val="238"/>
      <scheme val="minor"/>
    </font>
    <font>
      <i/>
      <sz val="11"/>
      <color theme="1"/>
      <name val="Calibri"/>
      <family val="2"/>
      <charset val="238"/>
      <scheme val="minor"/>
    </font>
    <font>
      <i/>
      <sz val="11"/>
      <name val="Calibri"/>
      <family val="2"/>
      <charset val="238"/>
      <scheme val="minor"/>
    </font>
    <font>
      <b/>
      <i/>
      <sz val="10"/>
      <name val="Calibri"/>
      <family val="2"/>
      <charset val="238"/>
      <scheme val="minor"/>
    </font>
    <font>
      <b/>
      <sz val="9"/>
      <color rgb="FF000000"/>
      <name val="Trebuchet MS"/>
      <family val="2"/>
      <charset val="238"/>
    </font>
    <font>
      <sz val="9"/>
      <color rgb="FF000000"/>
      <name val="Trebuchet MS"/>
      <family val="2"/>
      <charset val="238"/>
    </font>
    <font>
      <b/>
      <sz val="8"/>
      <name val="Trebuchet MS"/>
      <family val="2"/>
      <charset val="238"/>
    </font>
    <font>
      <b/>
      <sz val="9"/>
      <name val="Trebuchet MS"/>
      <family val="2"/>
      <charset val="238"/>
    </font>
    <font>
      <sz val="9"/>
      <name val="Trebuchet MS"/>
      <family val="2"/>
      <charset val="238"/>
    </font>
    <font>
      <sz val="11"/>
      <color rgb="FF000000"/>
      <name val="Calibri"/>
      <family val="2"/>
      <charset val="238"/>
      <scheme val="minor"/>
    </font>
    <font>
      <b/>
      <sz val="11"/>
      <color rgb="FF000000"/>
      <name val="Calibri"/>
      <family val="2"/>
      <charset val="238"/>
      <scheme val="minor"/>
    </font>
    <font>
      <b/>
      <sz val="12"/>
      <color theme="0"/>
      <name val="Trebuchet MS"/>
      <family val="2"/>
      <charset val="238"/>
    </font>
    <font>
      <sz val="12"/>
      <color theme="1"/>
      <name val="Trebuchet MS"/>
      <family val="2"/>
      <charset val="238"/>
    </font>
    <font>
      <i/>
      <sz val="11"/>
      <color rgb="FF000000"/>
      <name val="Calibri"/>
      <family val="2"/>
      <charset val="238"/>
      <scheme val="minor"/>
    </font>
    <font>
      <b/>
      <i/>
      <sz val="11"/>
      <color rgb="FF000000"/>
      <name val="Calibri"/>
      <family val="2"/>
      <charset val="238"/>
      <scheme val="minor"/>
    </font>
    <font>
      <sz val="18"/>
      <color theme="3"/>
      <name val="Calibri Light"/>
      <family val="2"/>
      <charset val="238"/>
      <scheme val="major"/>
    </font>
    <font>
      <b/>
      <sz val="15"/>
      <color theme="3"/>
      <name val="Trebuchet MS"/>
      <family val="2"/>
      <charset val="238"/>
    </font>
    <font>
      <b/>
      <sz val="11"/>
      <color theme="3"/>
      <name val="Trebuchet MS"/>
      <family val="2"/>
      <charset val="238"/>
    </font>
    <font>
      <b/>
      <sz val="18"/>
      <color theme="3"/>
      <name val="Calibri"/>
      <family val="2"/>
      <charset val="238"/>
      <scheme val="minor"/>
    </font>
    <font>
      <b/>
      <sz val="15"/>
      <color theme="3"/>
      <name val="Calibri"/>
      <family val="2"/>
      <charset val="238"/>
      <scheme val="minor"/>
    </font>
    <font>
      <b/>
      <sz val="11"/>
      <color theme="3"/>
      <name val="Calibri"/>
      <family val="2"/>
      <charset val="238"/>
      <scheme val="minor"/>
    </font>
    <font>
      <sz val="14"/>
      <color theme="1"/>
      <name val="Calibri"/>
      <family val="2"/>
      <charset val="238"/>
      <scheme val="minor"/>
    </font>
    <font>
      <u/>
      <sz val="14"/>
      <color rgb="FFCD0067"/>
      <name val="Calibri"/>
      <family val="2"/>
      <charset val="238"/>
    </font>
    <font>
      <sz val="14"/>
      <color theme="1"/>
      <name val="Calibri"/>
      <family val="2"/>
      <charset val="238"/>
    </font>
    <font>
      <b/>
      <sz val="8"/>
      <color rgb="FFAB0034"/>
      <name val="Trebuchet MS"/>
      <family val="2"/>
      <charset val="238"/>
    </font>
    <font>
      <sz val="8"/>
      <color rgb="FF000000"/>
      <name val="Trebuchet MS"/>
      <family val="2"/>
      <charset val="238"/>
    </font>
    <font>
      <i/>
      <sz val="8"/>
      <color rgb="FF000000"/>
      <name val="Trebuchet MS"/>
      <family val="2"/>
      <charset val="238"/>
    </font>
    <font>
      <b/>
      <sz val="8"/>
      <color rgb="FF000000"/>
      <name val="Trebuchet MS"/>
      <family val="2"/>
      <charset val="238"/>
    </font>
    <font>
      <sz val="11"/>
      <color theme="1"/>
      <name val="Calibri"/>
      <family val="2"/>
      <charset val="238"/>
    </font>
    <font>
      <b/>
      <sz val="11"/>
      <color theme="0"/>
      <name val="Calibri"/>
      <family val="2"/>
      <charset val="238"/>
    </font>
    <font>
      <b/>
      <i/>
      <sz val="11"/>
      <name val="Calibri"/>
      <family val="2"/>
      <charset val="238"/>
      <scheme val="minor"/>
    </font>
    <font>
      <sz val="10"/>
      <color theme="1"/>
      <name val="Calibri"/>
      <family val="2"/>
      <charset val="238"/>
    </font>
    <font>
      <b/>
      <sz val="11"/>
      <color theme="1"/>
      <name val="Calibri"/>
      <family val="2"/>
      <charset val="238"/>
    </font>
    <font>
      <sz val="11"/>
      <color theme="0"/>
      <name val="Calibri"/>
      <family val="2"/>
      <charset val="238"/>
      <scheme val="minor"/>
    </font>
    <font>
      <u/>
      <sz val="12"/>
      <color theme="10"/>
      <name val="Trebuchet MS"/>
      <family val="2"/>
      <charset val="238"/>
    </font>
    <font>
      <sz val="8"/>
      <color theme="1"/>
      <name val="Trebuchet MS"/>
      <family val="2"/>
      <charset val="238"/>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42"/>
        <bgColor indexed="64"/>
      </patternFill>
    </fill>
    <fill>
      <patternFill patternType="solid">
        <fgColor rgb="FFCD0067"/>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CD0068"/>
        <bgColor indexed="64"/>
      </patternFill>
    </fill>
    <fill>
      <patternFill patternType="solid">
        <fgColor theme="0" tint="-0.249977111117893"/>
        <bgColor indexed="64"/>
      </patternFill>
    </fill>
    <fill>
      <patternFill patternType="solid">
        <fgColor rgb="FFFFCCCC"/>
        <bgColor indexed="64"/>
      </patternFill>
    </fill>
    <fill>
      <patternFill patternType="solid">
        <fgColor rgb="FFCD0069"/>
        <bgColor indexed="64"/>
      </patternFill>
    </fill>
    <fill>
      <patternFill patternType="solid">
        <fgColor theme="2"/>
        <bgColor indexed="64"/>
      </patternFill>
    </fill>
    <fill>
      <patternFill patternType="solid">
        <fgColor rgb="FFD9D9D9"/>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medium">
        <color rgb="FFD9D9D9"/>
      </top>
      <bottom style="medium">
        <color rgb="FFAB0034"/>
      </bottom>
      <diagonal/>
    </border>
    <border>
      <left/>
      <right/>
      <top style="medium">
        <color rgb="FFD9D9D9"/>
      </top>
      <bottom style="medium">
        <color rgb="FFD9D9D9"/>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rgb="FFD9D9D9"/>
      </top>
      <bottom style="thick">
        <color rgb="FFD9D9D9"/>
      </bottom>
      <diagonal/>
    </border>
    <border>
      <left/>
      <right/>
      <top/>
      <bottom style="medium">
        <color rgb="FFD9D9D9"/>
      </bottom>
      <diagonal/>
    </border>
    <border>
      <left/>
      <right/>
      <top style="medium">
        <color rgb="FFD9D9D9"/>
      </top>
      <bottom/>
      <diagonal/>
    </border>
    <border>
      <left/>
      <right/>
      <top style="medium">
        <color theme="0" tint="-0.14993743705557422"/>
      </top>
      <bottom style="medium">
        <color theme="0" tint="-0.14993743705557422"/>
      </bottom>
      <diagonal/>
    </border>
    <border>
      <left style="medium">
        <color rgb="FFD9D9D9"/>
      </left>
      <right/>
      <top style="medium">
        <color rgb="FFD9D9D9"/>
      </top>
      <bottom/>
      <diagonal/>
    </border>
    <border>
      <left/>
      <right style="medium">
        <color rgb="FFD9D9D9"/>
      </right>
      <top style="medium">
        <color rgb="FFD9D9D9"/>
      </top>
      <bottom/>
      <diagonal/>
    </border>
    <border>
      <left style="medium">
        <color rgb="FFD9D9D9"/>
      </left>
      <right/>
      <top/>
      <bottom/>
      <diagonal/>
    </border>
    <border>
      <left/>
      <right style="medium">
        <color rgb="FFD9D9D9"/>
      </right>
      <top/>
      <bottom/>
      <diagonal/>
    </border>
    <border>
      <left/>
      <right/>
      <top/>
      <bottom style="medium">
        <color rgb="FFAB0034"/>
      </bottom>
      <diagonal/>
    </border>
    <border>
      <left style="medium">
        <color rgb="FFD9D9D9"/>
      </left>
      <right/>
      <top style="medium">
        <color rgb="FFD9D9D9"/>
      </top>
      <bottom style="medium">
        <color rgb="FFAB0034"/>
      </bottom>
      <diagonal/>
    </border>
    <border>
      <left/>
      <right style="medium">
        <color rgb="FFD9D9D9"/>
      </right>
      <top style="medium">
        <color rgb="FFD9D9D9"/>
      </top>
      <bottom style="medium">
        <color rgb="FFAB0034"/>
      </bottom>
      <diagonal/>
    </border>
    <border>
      <left/>
      <right style="medium">
        <color rgb="FFD9D9D9"/>
      </right>
      <top/>
      <bottom style="medium">
        <color rgb="FFAB0034"/>
      </bottom>
      <diagonal/>
    </border>
    <border>
      <left/>
      <right/>
      <top style="medium">
        <color theme="0" tint="-0.14996795556505021"/>
      </top>
      <bottom style="medium">
        <color theme="0" tint="-0.14996795556505021"/>
      </bottom>
      <diagonal/>
    </border>
    <border>
      <left style="medium">
        <color rgb="FFD9D9D9"/>
      </left>
      <right style="medium">
        <color rgb="FFD9D9D9"/>
      </right>
      <top style="medium">
        <color rgb="FFD9D9D9"/>
      </top>
      <bottom/>
      <diagonal/>
    </border>
    <border>
      <left style="medium">
        <color rgb="FFD9D9D9"/>
      </left>
      <right style="medium">
        <color rgb="FFD9D9D9"/>
      </right>
      <top/>
      <bottom/>
      <diagonal/>
    </border>
    <border>
      <left/>
      <right/>
      <top/>
      <bottom style="medium">
        <color rgb="FFCD0068"/>
      </bottom>
      <diagonal/>
    </border>
    <border>
      <left style="medium">
        <color rgb="FFD9D9D9"/>
      </left>
      <right/>
      <top/>
      <bottom style="medium">
        <color rgb="FFCD0068"/>
      </bottom>
      <diagonal/>
    </border>
    <border>
      <left/>
      <right style="medium">
        <color rgb="FFD9D9D9"/>
      </right>
      <top/>
      <bottom style="medium">
        <color rgb="FFCD0068"/>
      </bottom>
      <diagonal/>
    </border>
    <border>
      <left style="medium">
        <color rgb="FFD9D9D9"/>
      </left>
      <right style="medium">
        <color rgb="FFD9D9D9"/>
      </right>
      <top/>
      <bottom style="medium">
        <color rgb="FFCD0068"/>
      </bottom>
      <diagonal/>
    </border>
    <border>
      <left/>
      <right/>
      <top style="thin">
        <color rgb="FFD9D9D9"/>
      </top>
      <bottom/>
      <diagonal/>
    </border>
    <border>
      <left/>
      <right/>
      <top style="thin">
        <color rgb="FFD9D9D9"/>
      </top>
      <bottom style="thin">
        <color rgb="FFD9D9D9"/>
      </bottom>
      <diagonal/>
    </border>
    <border>
      <left/>
      <right/>
      <top/>
      <bottom style="medium">
        <color rgb="FFCD0067"/>
      </bottom>
      <diagonal/>
    </border>
    <border>
      <left/>
      <right/>
      <top style="medium">
        <color rgb="FFD9D9D9"/>
      </top>
      <bottom style="medium">
        <color rgb="FFCD0067"/>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top/>
      <bottom style="thick">
        <color theme="4"/>
      </bottom>
      <diagonal/>
    </border>
    <border>
      <left/>
      <right/>
      <top style="thin">
        <color theme="4"/>
      </top>
      <bottom style="double">
        <color theme="4"/>
      </bottom>
      <diagonal/>
    </border>
    <border>
      <left/>
      <right/>
      <top style="medium">
        <color rgb="FFD9D9D9"/>
      </top>
      <bottom style="thick">
        <color rgb="FFAB0034"/>
      </bottom>
      <diagonal/>
    </border>
    <border>
      <left style="medium">
        <color rgb="FFD9D9D9"/>
      </left>
      <right/>
      <top style="medium">
        <color rgb="FFD9D9D9"/>
      </top>
      <bottom style="medium">
        <color rgb="FFD9D9D9"/>
      </bottom>
      <diagonal/>
    </border>
    <border>
      <left/>
      <right style="medium">
        <color rgb="FFD9D9D9"/>
      </right>
      <top style="medium">
        <color rgb="FFD9D9D9"/>
      </top>
      <bottom style="medium">
        <color rgb="FFD9D9D9"/>
      </bottom>
      <diagonal/>
    </border>
    <border>
      <left style="medium">
        <color rgb="FFD9D9D9"/>
      </left>
      <right style="medium">
        <color rgb="FFD9D9D9"/>
      </right>
      <top/>
      <bottom style="medium">
        <color rgb="FFD9D9D9"/>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14993743705557422"/>
      </left>
      <right/>
      <top/>
      <bottom/>
      <diagonal/>
    </border>
    <border>
      <left style="thin">
        <color theme="0" tint="-0.14993743705557422"/>
      </left>
      <right style="thin">
        <color theme="0" tint="-0.14990691854609822"/>
      </right>
      <top style="thin">
        <color theme="0" tint="-0.24994659260841701"/>
      </top>
      <bottom style="thin">
        <color theme="0" tint="-0.24994659260841701"/>
      </bottom>
      <diagonal/>
    </border>
    <border>
      <left/>
      <right style="thin">
        <color theme="0" tint="-0.14996795556505021"/>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24994659260841701"/>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style="thin">
        <color theme="0" tint="-0.2499465926084170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bottom style="thin">
        <color theme="0" tint="-0.14996795556505021"/>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9" fontId="1" fillId="0" borderId="0" applyFont="0" applyFill="0" applyBorder="0" applyAlignment="0" applyProtection="0"/>
    <xf numFmtId="0" fontId="4" fillId="0" borderId="0">
      <alignment vertical="center"/>
    </xf>
    <xf numFmtId="3" fontId="4" fillId="4" borderId="1" applyFont="0">
      <alignment horizontal="right" vertical="center"/>
      <protection locked="0"/>
    </xf>
    <xf numFmtId="0" fontId="9" fillId="0" borderId="0" applyNumberFormat="0" applyFill="0" applyBorder="0" applyAlignment="0" applyProtection="0"/>
    <xf numFmtId="43" fontId="1" fillId="0" borderId="0" applyFont="0" applyFill="0" applyBorder="0" applyAlignment="0" applyProtection="0"/>
    <xf numFmtId="0" fontId="4" fillId="0" borderId="0">
      <alignment vertical="center"/>
    </xf>
    <xf numFmtId="0" fontId="48" fillId="0" borderId="0" applyNumberFormat="0" applyFill="0" applyBorder="0" applyAlignment="0" applyProtection="0"/>
    <xf numFmtId="0" fontId="49" fillId="0" borderId="33" applyNumberFormat="0" applyFill="0" applyAlignment="0" applyProtection="0"/>
    <xf numFmtId="0" fontId="50" fillId="0" borderId="0" applyNumberFormat="0" applyFill="0" applyBorder="0" applyAlignment="0" applyProtection="0"/>
  </cellStyleXfs>
  <cellXfs count="521">
    <xf numFmtId="0" fontId="0" fillId="0" borderId="0" xfId="0"/>
    <xf numFmtId="0" fontId="3" fillId="2" borderId="0" xfId="0" applyFont="1" applyFill="1" applyAlignment="1">
      <alignment horizontal="right"/>
    </xf>
    <xf numFmtId="0" fontId="5" fillId="2" borderId="0" xfId="0" applyFont="1" applyFill="1"/>
    <xf numFmtId="0" fontId="0" fillId="3" borderId="0" xfId="0" applyFill="1"/>
    <xf numFmtId="0" fontId="8" fillId="6" borderId="0" xfId="0" applyFont="1" applyFill="1"/>
    <xf numFmtId="0" fontId="8" fillId="6" borderId="0" xfId="0" quotePrefix="1" applyFont="1" applyFill="1" applyAlignment="1">
      <alignment horizontal="right"/>
    </xf>
    <xf numFmtId="0" fontId="10" fillId="6" borderId="0" xfId="4" applyFont="1" applyFill="1"/>
    <xf numFmtId="0" fontId="11" fillId="5" borderId="0" xfId="0" applyFont="1" applyFill="1"/>
    <xf numFmtId="0" fontId="12" fillId="5" borderId="0" xfId="0" applyFont="1" applyFill="1"/>
    <xf numFmtId="0" fontId="13" fillId="2" borderId="0" xfId="0" applyFont="1" applyFill="1"/>
    <xf numFmtId="0" fontId="3" fillId="2" borderId="0" xfId="0" applyFont="1" applyFill="1"/>
    <xf numFmtId="0" fontId="14" fillId="2" borderId="0" xfId="0" applyFont="1" applyFill="1"/>
    <xf numFmtId="0" fontId="15" fillId="2" borderId="0" xfId="0" applyFont="1" applyFill="1"/>
    <xf numFmtId="14" fontId="12" fillId="5" borderId="0" xfId="0" applyNumberFormat="1" applyFont="1" applyFill="1"/>
    <xf numFmtId="0" fontId="24" fillId="5" borderId="0" xfId="0" applyFont="1" applyFill="1"/>
    <xf numFmtId="0" fontId="19" fillId="2" borderId="0" xfId="0" applyFont="1" applyFill="1" applyAlignment="1">
      <alignment vertical="center" wrapText="1"/>
    </xf>
    <xf numFmtId="0" fontId="2" fillId="3" borderId="0" xfId="0" applyFont="1" applyFill="1"/>
    <xf numFmtId="0" fontId="0" fillId="6" borderId="0" xfId="0" applyFill="1"/>
    <xf numFmtId="0" fontId="14" fillId="5" borderId="0" xfId="0" applyFont="1" applyFill="1"/>
    <xf numFmtId="0" fontId="6" fillId="2" borderId="0" xfId="0" applyFont="1" applyFill="1"/>
    <xf numFmtId="0" fontId="19" fillId="2" borderId="0" xfId="0" applyFont="1" applyFill="1" applyAlignment="1">
      <alignment horizontal="center" vertical="center" wrapText="1"/>
    </xf>
    <xf numFmtId="0" fontId="14" fillId="2" borderId="0" xfId="0" applyFont="1" applyFill="1" applyAlignment="1">
      <alignment vertical="center" wrapText="1"/>
    </xf>
    <xf numFmtId="3" fontId="14" fillId="2" borderId="0" xfId="0" applyNumberFormat="1" applyFont="1" applyFill="1" applyAlignment="1">
      <alignment vertical="center" wrapText="1"/>
    </xf>
    <xf numFmtId="0" fontId="23" fillId="2" borderId="0" xfId="0" applyFont="1" applyFill="1" applyAlignment="1">
      <alignment vertical="center" wrapText="1"/>
    </xf>
    <xf numFmtId="0" fontId="19" fillId="2" borderId="0" xfId="0" applyFont="1" applyFill="1" applyAlignment="1">
      <alignment horizontal="center" vertical="center"/>
    </xf>
    <xf numFmtId="10" fontId="19" fillId="2" borderId="0" xfId="1" applyNumberFormat="1" applyFont="1" applyFill="1" applyBorder="1" applyAlignment="1">
      <alignment vertical="center"/>
    </xf>
    <xf numFmtId="0" fontId="14" fillId="2" borderId="0" xfId="0" applyFont="1" applyFill="1" applyAlignment="1">
      <alignment horizontal="left"/>
    </xf>
    <xf numFmtId="0" fontId="0" fillId="2" borderId="0" xfId="0" applyFill="1"/>
    <xf numFmtId="0" fontId="26" fillId="5" borderId="0" xfId="0" applyFont="1" applyFill="1"/>
    <xf numFmtId="0" fontId="22" fillId="2" borderId="4" xfId="0" applyFont="1" applyFill="1" applyBorder="1" applyAlignment="1">
      <alignment horizontal="center" vertical="center" wrapText="1"/>
    </xf>
    <xf numFmtId="0" fontId="22" fillId="2" borderId="4" xfId="0" applyFont="1" applyFill="1" applyBorder="1" applyAlignment="1">
      <alignment vertical="center" wrapText="1"/>
    </xf>
    <xf numFmtId="3" fontId="14" fillId="2" borderId="4" xfId="5" applyNumberFormat="1" applyFont="1" applyFill="1" applyBorder="1"/>
    <xf numFmtId="0" fontId="22" fillId="2" borderId="4" xfId="0" applyFont="1" applyFill="1" applyBorder="1" applyAlignment="1">
      <alignment horizontal="left" vertical="center" wrapText="1" indent="1"/>
    </xf>
    <xf numFmtId="0" fontId="21" fillId="3" borderId="4" xfId="0" applyFont="1" applyFill="1" applyBorder="1" applyAlignment="1">
      <alignment horizontal="center" vertical="center" wrapText="1"/>
    </xf>
    <xf numFmtId="0" fontId="21" fillId="3" borderId="4" xfId="0" applyFont="1" applyFill="1" applyBorder="1" applyAlignment="1">
      <alignment vertical="center" wrapText="1"/>
    </xf>
    <xf numFmtId="3" fontId="18" fillId="3" borderId="4" xfId="5" applyNumberFormat="1" applyFont="1" applyFill="1" applyBorder="1"/>
    <xf numFmtId="0" fontId="22" fillId="7" borderId="4" xfId="0" applyFont="1" applyFill="1" applyBorder="1" applyAlignment="1">
      <alignment horizontal="center" vertical="center" wrapText="1"/>
    </xf>
    <xf numFmtId="0" fontId="22" fillId="7" borderId="4" xfId="0" applyFont="1" applyFill="1" applyBorder="1" applyAlignment="1">
      <alignment vertical="center" wrapText="1"/>
    </xf>
    <xf numFmtId="3" fontId="14" fillId="7" borderId="4" xfId="5" applyNumberFormat="1" applyFont="1" applyFill="1" applyBorder="1"/>
    <xf numFmtId="0" fontId="3" fillId="5" borderId="0" xfId="0" applyFont="1" applyFill="1" applyAlignment="1">
      <alignment horizontal="right"/>
    </xf>
    <xf numFmtId="14" fontId="13" fillId="5" borderId="0" xfId="0" applyNumberFormat="1" applyFont="1" applyFill="1"/>
    <xf numFmtId="0" fontId="13" fillId="5" borderId="0" xfId="0" applyFont="1" applyFill="1"/>
    <xf numFmtId="14" fontId="14" fillId="2" borderId="0" xfId="0" applyNumberFormat="1" applyFont="1" applyFill="1" applyAlignment="1">
      <alignment horizontal="center" vertical="center"/>
    </xf>
    <xf numFmtId="0" fontId="16" fillId="2" borderId="0" xfId="0" applyFont="1" applyFill="1" applyAlignment="1">
      <alignment vertical="center" wrapText="1"/>
    </xf>
    <xf numFmtId="0" fontId="17" fillId="2" borderId="0" xfId="0" applyFont="1" applyFill="1" applyAlignment="1">
      <alignment vertical="center" wrapText="1"/>
    </xf>
    <xf numFmtId="0" fontId="14" fillId="2" borderId="0" xfId="0" applyFont="1" applyFill="1" applyAlignment="1">
      <alignment horizontal="center" vertical="center" wrapText="1"/>
    </xf>
    <xf numFmtId="0" fontId="16" fillId="2" borderId="4" xfId="0" applyFont="1" applyFill="1" applyBorder="1" applyAlignment="1">
      <alignment vertical="center" wrapText="1"/>
    </xf>
    <xf numFmtId="0" fontId="18" fillId="3" borderId="4" xfId="0" applyFont="1" applyFill="1" applyBorder="1" applyAlignment="1">
      <alignment vertical="center" wrapText="1"/>
    </xf>
    <xf numFmtId="0" fontId="19" fillId="2" borderId="4" xfId="0" applyFont="1" applyFill="1" applyBorder="1" applyAlignment="1">
      <alignment horizontal="center" vertical="center" wrapText="1"/>
    </xf>
    <xf numFmtId="0" fontId="19" fillId="2" borderId="4" xfId="0" applyFont="1" applyFill="1" applyBorder="1" applyAlignment="1">
      <alignment vertical="center" wrapText="1"/>
    </xf>
    <xf numFmtId="3" fontId="19" fillId="2" borderId="4" xfId="0" applyNumberFormat="1" applyFont="1" applyFill="1" applyBorder="1" applyAlignment="1">
      <alignment horizontal="center" vertical="center" wrapText="1"/>
    </xf>
    <xf numFmtId="0" fontId="20" fillId="3" borderId="4" xfId="0" applyFont="1" applyFill="1" applyBorder="1" applyAlignment="1">
      <alignment horizontal="center" vertical="center" wrapText="1"/>
    </xf>
    <xf numFmtId="0" fontId="19" fillId="2" borderId="4" xfId="0" applyFont="1" applyFill="1" applyBorder="1" applyAlignment="1">
      <alignment horizontal="justify" vertical="center" wrapText="1"/>
    </xf>
    <xf numFmtId="0" fontId="22" fillId="2" borderId="4" xfId="0" applyFont="1" applyFill="1" applyBorder="1" applyAlignment="1">
      <alignment horizontal="justify" vertical="center" wrapText="1"/>
    </xf>
    <xf numFmtId="0" fontId="14" fillId="2" borderId="4" xfId="0" applyFont="1" applyFill="1" applyBorder="1"/>
    <xf numFmtId="164" fontId="19" fillId="2" borderId="4" xfId="0" applyNumberFormat="1" applyFont="1" applyFill="1" applyBorder="1" applyAlignment="1">
      <alignment horizontal="center" vertical="center" wrapText="1"/>
    </xf>
    <xf numFmtId="164" fontId="22" fillId="2" borderId="4" xfId="1" applyNumberFormat="1" applyFont="1" applyFill="1" applyBorder="1" applyAlignment="1">
      <alignment horizontal="center" vertical="center" wrapText="1"/>
    </xf>
    <xf numFmtId="164" fontId="19" fillId="2" borderId="4" xfId="1" applyNumberFormat="1" applyFont="1" applyFill="1" applyBorder="1" applyAlignment="1">
      <alignment horizontal="center" vertical="center" wrapText="1"/>
    </xf>
    <xf numFmtId="0" fontId="26" fillId="5" borderId="0" xfId="0" applyFont="1" applyFill="1" applyAlignment="1">
      <alignment vertical="center"/>
    </xf>
    <xf numFmtId="0" fontId="18" fillId="2" borderId="0" xfId="0" applyFont="1" applyFill="1" applyAlignment="1">
      <alignment vertical="center"/>
    </xf>
    <xf numFmtId="0" fontId="14" fillId="2" borderId="0" xfId="0" applyFont="1" applyFill="1" applyAlignment="1">
      <alignment horizontal="center" vertical="center"/>
    </xf>
    <xf numFmtId="0" fontId="14" fillId="2" borderId="4" xfId="0" applyFont="1" applyFill="1" applyBorder="1" applyAlignment="1">
      <alignment horizontal="center"/>
    </xf>
    <xf numFmtId="0" fontId="14" fillId="2" borderId="4" xfId="0" applyFont="1" applyFill="1" applyBorder="1" applyAlignment="1">
      <alignment vertical="center" wrapText="1"/>
    </xf>
    <xf numFmtId="0" fontId="20" fillId="3" borderId="4" xfId="0" applyFont="1" applyFill="1" applyBorder="1" applyAlignment="1">
      <alignment horizontal="left" vertical="center"/>
    </xf>
    <xf numFmtId="0" fontId="19" fillId="3" borderId="4" xfId="0" applyFont="1" applyFill="1" applyBorder="1" applyAlignment="1">
      <alignment horizontal="left" vertical="center" wrapText="1"/>
    </xf>
    <xf numFmtId="0" fontId="14" fillId="3" borderId="4" xfId="0" applyFont="1" applyFill="1" applyBorder="1" applyAlignment="1">
      <alignment vertical="center" wrapText="1"/>
    </xf>
    <xf numFmtId="3" fontId="14" fillId="2" borderId="4" xfId="0" applyNumberFormat="1" applyFont="1" applyFill="1" applyBorder="1" applyAlignment="1">
      <alignment vertical="center" wrapText="1"/>
    </xf>
    <xf numFmtId="0" fontId="23" fillId="2" borderId="4" xfId="0" applyFont="1" applyFill="1" applyBorder="1" applyAlignment="1">
      <alignment vertical="center" wrapText="1"/>
    </xf>
    <xf numFmtId="0" fontId="25" fillId="3" borderId="4" xfId="0" applyFont="1" applyFill="1" applyBorder="1" applyAlignment="1">
      <alignment vertical="center" wrapText="1"/>
    </xf>
    <xf numFmtId="0" fontId="20" fillId="2" borderId="4" xfId="0" applyFont="1" applyFill="1" applyBorder="1" applyAlignment="1">
      <alignment horizontal="center" vertical="center" wrapText="1"/>
    </xf>
    <xf numFmtId="0" fontId="20" fillId="2" borderId="4" xfId="0" applyFont="1" applyFill="1" applyBorder="1" applyAlignment="1">
      <alignment vertical="center" wrapText="1"/>
    </xf>
    <xf numFmtId="3" fontId="18" fillId="2" borderId="4" xfId="0" applyNumberFormat="1" applyFont="1" applyFill="1" applyBorder="1" applyAlignment="1">
      <alignment vertical="center" wrapText="1"/>
    </xf>
    <xf numFmtId="0" fontId="20" fillId="3" borderId="4" xfId="0" applyFont="1" applyFill="1" applyBorder="1" applyAlignment="1">
      <alignment vertical="center" wrapText="1"/>
    </xf>
    <xf numFmtId="3" fontId="18" fillId="3" borderId="4" xfId="0" applyNumberFormat="1" applyFont="1" applyFill="1" applyBorder="1" applyAlignment="1">
      <alignment vertical="center" wrapText="1"/>
    </xf>
    <xf numFmtId="0" fontId="18" fillId="3" borderId="4" xfId="0" applyFont="1" applyFill="1" applyBorder="1" applyAlignment="1">
      <alignment horizontal="left"/>
    </xf>
    <xf numFmtId="0" fontId="20" fillId="2" borderId="4" xfId="0" applyFont="1" applyFill="1" applyBorder="1" applyAlignment="1">
      <alignment horizontal="center" vertical="center"/>
    </xf>
    <xf numFmtId="0" fontId="19" fillId="3" borderId="4" xfId="0" applyFont="1" applyFill="1" applyBorder="1" applyAlignment="1">
      <alignment horizontal="center" vertical="center"/>
    </xf>
    <xf numFmtId="164" fontId="20" fillId="2" borderId="4" xfId="1" applyNumberFormat="1" applyFont="1" applyFill="1" applyBorder="1" applyAlignment="1">
      <alignment vertical="center"/>
    </xf>
    <xf numFmtId="0" fontId="7" fillId="2" borderId="0" xfId="0" applyFont="1" applyFill="1"/>
    <xf numFmtId="3" fontId="14" fillId="2" borderId="0" xfId="0" applyNumberFormat="1" applyFont="1" applyFill="1"/>
    <xf numFmtId="0" fontId="27" fillId="5" borderId="0" xfId="0" applyFont="1" applyFill="1" applyAlignment="1">
      <alignment horizontal="left" vertical="top"/>
    </xf>
    <xf numFmtId="0" fontId="27" fillId="2" borderId="0" xfId="0" applyFont="1" applyFill="1" applyAlignment="1">
      <alignment horizontal="left" vertical="top"/>
    </xf>
    <xf numFmtId="0" fontId="6" fillId="2" borderId="7" xfId="0" applyFont="1" applyFill="1" applyBorder="1" applyAlignment="1">
      <alignment vertical="top" wrapText="1"/>
    </xf>
    <xf numFmtId="0" fontId="28" fillId="2" borderId="4" xfId="0" applyFont="1" applyFill="1" applyBorder="1"/>
    <xf numFmtId="0" fontId="6" fillId="2" borderId="4" xfId="0" applyFont="1" applyFill="1" applyBorder="1" applyAlignment="1">
      <alignment horizontal="center" vertical="center"/>
    </xf>
    <xf numFmtId="0" fontId="6" fillId="2" borderId="4" xfId="0" applyFont="1" applyFill="1" applyBorder="1"/>
    <xf numFmtId="0" fontId="6" fillId="2" borderId="4" xfId="0" applyFont="1" applyFill="1" applyBorder="1" applyAlignment="1">
      <alignment vertical="center" wrapText="1"/>
    </xf>
    <xf numFmtId="3" fontId="6" fillId="2" borderId="4" xfId="0" applyNumberFormat="1" applyFont="1" applyFill="1" applyBorder="1"/>
    <xf numFmtId="0" fontId="6" fillId="2" borderId="4" xfId="0" applyFont="1" applyFill="1" applyBorder="1" applyAlignment="1">
      <alignment vertical="center"/>
    </xf>
    <xf numFmtId="0" fontId="29" fillId="3" borderId="4" xfId="0" applyFont="1" applyFill="1" applyBorder="1" applyAlignment="1">
      <alignment horizontal="center" vertical="center"/>
    </xf>
    <xf numFmtId="0" fontId="29" fillId="3" borderId="4" xfId="0" applyFont="1" applyFill="1" applyBorder="1" applyAlignment="1">
      <alignment vertical="center"/>
    </xf>
    <xf numFmtId="3" fontId="29" fillId="3" borderId="4" xfId="0" applyNumberFormat="1" applyFont="1" applyFill="1" applyBorder="1"/>
    <xf numFmtId="164" fontId="19" fillId="2" borderId="4" xfId="0" applyNumberFormat="1" applyFont="1" applyFill="1" applyBorder="1" applyAlignment="1">
      <alignment horizontal="right" vertical="center" wrapText="1"/>
    </xf>
    <xf numFmtId="0" fontId="20" fillId="3" borderId="4" xfId="0" applyFont="1" applyFill="1" applyBorder="1" applyAlignment="1">
      <alignment horizontal="left" vertical="center" wrapText="1"/>
    </xf>
    <xf numFmtId="164" fontId="20" fillId="3" borderId="3" xfId="1" applyNumberFormat="1" applyFont="1" applyFill="1" applyBorder="1" applyAlignment="1">
      <alignment horizontal="center" vertical="center" wrapText="1"/>
    </xf>
    <xf numFmtId="164" fontId="20" fillId="3" borderId="3" xfId="1" applyNumberFormat="1" applyFont="1" applyFill="1" applyBorder="1" applyAlignment="1">
      <alignment horizontal="right" vertical="center" wrapText="1"/>
    </xf>
    <xf numFmtId="3" fontId="19" fillId="2" borderId="3" xfId="0" applyNumberFormat="1" applyFont="1" applyFill="1" applyBorder="1" applyAlignment="1">
      <alignment horizontal="center" vertical="center" wrapText="1"/>
    </xf>
    <xf numFmtId="3" fontId="19" fillId="2" borderId="3" xfId="0" applyNumberFormat="1" applyFont="1" applyFill="1" applyBorder="1" applyAlignment="1">
      <alignment horizontal="right" vertical="center" wrapText="1"/>
    </xf>
    <xf numFmtId="0" fontId="22" fillId="2" borderId="5"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4" xfId="0" applyFont="1" applyFill="1" applyBorder="1" applyAlignment="1">
      <alignment vertical="center" wrapText="1"/>
    </xf>
    <xf numFmtId="3" fontId="14" fillId="3" borderId="4" xfId="5" applyNumberFormat="1" applyFont="1" applyFill="1" applyBorder="1"/>
    <xf numFmtId="0" fontId="22" fillId="3" borderId="4" xfId="0" applyFont="1" applyFill="1" applyBorder="1" applyAlignment="1">
      <alignment horizontal="left" vertical="center" wrapText="1" indent="1"/>
    </xf>
    <xf numFmtId="164" fontId="14" fillId="2" borderId="4" xfId="1" applyNumberFormat="1" applyFont="1" applyFill="1" applyBorder="1"/>
    <xf numFmtId="0" fontId="22" fillId="2" borderId="6" xfId="0" applyFont="1" applyFill="1" applyBorder="1" applyAlignment="1">
      <alignment horizontal="center" vertical="center" wrapText="1"/>
    </xf>
    <xf numFmtId="3" fontId="14" fillId="9" borderId="4" xfId="5" applyNumberFormat="1" applyFont="1" applyFill="1" applyBorder="1"/>
    <xf numFmtId="0" fontId="22" fillId="2" borderId="6" xfId="0" applyFont="1" applyFill="1" applyBorder="1" applyAlignment="1">
      <alignment horizontal="left" vertical="center" wrapText="1" indent="1"/>
    </xf>
    <xf numFmtId="3" fontId="14" fillId="2" borderId="6" xfId="5" applyNumberFormat="1" applyFont="1" applyFill="1" applyBorder="1"/>
    <xf numFmtId="3" fontId="0" fillId="2" borderId="0" xfId="0" applyNumberFormat="1" applyFill="1"/>
    <xf numFmtId="3" fontId="13" fillId="2" borderId="0" xfId="0" applyNumberFormat="1" applyFont="1" applyFill="1"/>
    <xf numFmtId="14" fontId="31" fillId="2" borderId="2" xfId="0" applyNumberFormat="1" applyFont="1" applyFill="1" applyBorder="1" applyAlignment="1">
      <alignment horizontal="center" vertical="center" wrapText="1"/>
    </xf>
    <xf numFmtId="0" fontId="21" fillId="2" borderId="4" xfId="0" applyFont="1" applyFill="1" applyBorder="1" applyAlignment="1">
      <alignment horizontal="center" vertical="center" wrapText="1"/>
    </xf>
    <xf numFmtId="3" fontId="18" fillId="2" borderId="4" xfId="5" applyNumberFormat="1" applyFont="1" applyFill="1" applyBorder="1"/>
    <xf numFmtId="14" fontId="32" fillId="2" borderId="2" xfId="0" applyNumberFormat="1" applyFont="1" applyFill="1" applyBorder="1" applyAlignment="1">
      <alignment horizontal="center" vertical="center" wrapText="1"/>
    </xf>
    <xf numFmtId="0" fontId="26" fillId="8" borderId="0" xfId="0" applyFont="1" applyFill="1" applyAlignment="1">
      <alignment vertical="center"/>
    </xf>
    <xf numFmtId="0" fontId="24" fillId="8" borderId="0" xfId="0" applyFont="1" applyFill="1"/>
    <xf numFmtId="0" fontId="14" fillId="2" borderId="0" xfId="0" applyFont="1" applyFill="1" applyAlignment="1">
      <alignment vertical="center"/>
    </xf>
    <xf numFmtId="0" fontId="14" fillId="2" borderId="8" xfId="0" applyFont="1" applyFill="1" applyBorder="1" applyAlignment="1">
      <alignment horizontal="center" vertical="center" wrapText="1"/>
    </xf>
    <xf numFmtId="0" fontId="14" fillId="2" borderId="8" xfId="0" applyFont="1" applyFill="1" applyBorder="1" applyAlignment="1">
      <alignment horizontal="center" vertical="center"/>
    </xf>
    <xf numFmtId="0" fontId="29" fillId="3" borderId="8" xfId="0" applyFont="1" applyFill="1" applyBorder="1" applyAlignment="1">
      <alignment vertical="center"/>
    </xf>
    <xf numFmtId="0" fontId="29" fillId="3" borderId="8" xfId="0" applyFont="1" applyFill="1" applyBorder="1" applyAlignment="1">
      <alignment horizontal="center" vertical="center"/>
    </xf>
    <xf numFmtId="3" fontId="29" fillId="2" borderId="8" xfId="0" applyNumberFormat="1" applyFont="1" applyFill="1" applyBorder="1" applyAlignment="1">
      <alignment vertical="top" wrapText="1"/>
    </xf>
    <xf numFmtId="3" fontId="29" fillId="2" borderId="8" xfId="0" applyNumberFormat="1" applyFont="1" applyFill="1" applyBorder="1" applyAlignment="1">
      <alignment vertical="center" wrapText="1"/>
    </xf>
    <xf numFmtId="3" fontId="29" fillId="2" borderId="8" xfId="0" applyNumberFormat="1" applyFont="1" applyFill="1" applyBorder="1" applyAlignment="1">
      <alignment horizontal="center" vertical="center"/>
    </xf>
    <xf numFmtId="0" fontId="34" fillId="2" borderId="8" xfId="0" applyFont="1" applyFill="1" applyBorder="1" applyAlignment="1">
      <alignment horizontal="left" vertical="center" wrapText="1" indent="2"/>
    </xf>
    <xf numFmtId="3" fontId="34" fillId="3" borderId="8" xfId="0" applyNumberFormat="1" applyFont="1" applyFill="1" applyBorder="1" applyAlignment="1">
      <alignment vertical="center" wrapText="1"/>
    </xf>
    <xf numFmtId="3" fontId="29" fillId="2" borderId="8" xfId="0" applyNumberFormat="1" applyFont="1" applyFill="1" applyBorder="1" applyAlignment="1">
      <alignment horizontal="center" vertical="center" wrapText="1"/>
    </xf>
    <xf numFmtId="0" fontId="29" fillId="2" borderId="8" xfId="0" applyFont="1" applyFill="1" applyBorder="1" applyAlignment="1">
      <alignment horizontal="center" vertical="center"/>
    </xf>
    <xf numFmtId="0" fontId="29" fillId="2" borderId="8" xfId="0" applyFont="1" applyFill="1" applyBorder="1" applyAlignment="1">
      <alignment vertical="center" wrapText="1"/>
    </xf>
    <xf numFmtId="3" fontId="29" fillId="3" borderId="8" xfId="0" applyNumberFormat="1" applyFont="1" applyFill="1" applyBorder="1" applyAlignment="1">
      <alignment vertical="center" wrapText="1"/>
    </xf>
    <xf numFmtId="3" fontId="29" fillId="3" borderId="8" xfId="0" applyNumberFormat="1" applyFont="1" applyFill="1" applyBorder="1" applyAlignment="1">
      <alignment horizontal="center" vertical="center" wrapText="1"/>
    </xf>
    <xf numFmtId="0" fontId="35" fillId="2" borderId="8" xfId="0" applyFont="1" applyFill="1" applyBorder="1" applyAlignment="1">
      <alignment horizontal="left" vertical="center" wrapText="1" indent="2"/>
    </xf>
    <xf numFmtId="0" fontId="34" fillId="2" borderId="8" xfId="0" applyFont="1" applyFill="1" applyBorder="1" applyAlignment="1">
      <alignment horizontal="left" vertical="center" wrapText="1" indent="4"/>
    </xf>
    <xf numFmtId="3" fontId="7" fillId="2" borderId="8" xfId="0" applyNumberFormat="1" applyFont="1" applyFill="1" applyBorder="1" applyAlignment="1">
      <alignment vertical="center" wrapText="1"/>
    </xf>
    <xf numFmtId="3" fontId="29" fillId="2" borderId="8" xfId="0" quotePrefix="1" applyNumberFormat="1" applyFont="1" applyFill="1" applyBorder="1" applyAlignment="1">
      <alignment horizontal="center" vertical="center" wrapText="1"/>
    </xf>
    <xf numFmtId="0" fontId="8" fillId="6" borderId="0" xfId="0" quotePrefix="1" applyFont="1" applyFill="1"/>
    <xf numFmtId="0" fontId="14" fillId="0" borderId="0" xfId="0" applyFont="1"/>
    <xf numFmtId="0" fontId="33" fillId="0" borderId="0" xfId="0" applyFont="1"/>
    <xf numFmtId="0" fontId="14" fillId="0" borderId="8" xfId="0" applyFont="1" applyBorder="1"/>
    <xf numFmtId="0" fontId="14" fillId="2" borderId="8" xfId="0" applyFont="1" applyFill="1" applyBorder="1"/>
    <xf numFmtId="0" fontId="21" fillId="0" borderId="8" xfId="0" applyFont="1" applyBorder="1" applyAlignment="1">
      <alignment horizontal="center" vertical="center" wrapText="1"/>
    </xf>
    <xf numFmtId="0" fontId="21" fillId="3" borderId="8" xfId="0" applyFont="1" applyFill="1" applyBorder="1" applyAlignment="1">
      <alignment horizontal="left" vertical="top"/>
    </xf>
    <xf numFmtId="0" fontId="21" fillId="3" borderId="8" xfId="0" applyFont="1" applyFill="1" applyBorder="1" applyAlignment="1">
      <alignment horizontal="center" vertical="center" wrapText="1"/>
    </xf>
    <xf numFmtId="0" fontId="22" fillId="0" borderId="8" xfId="0" applyFont="1" applyBorder="1" applyAlignment="1">
      <alignment horizontal="center" vertical="center"/>
    </xf>
    <xf numFmtId="0" fontId="22" fillId="0" borderId="8" xfId="0" applyFont="1" applyBorder="1" applyAlignment="1">
      <alignment horizontal="justify" vertical="center"/>
    </xf>
    <xf numFmtId="0" fontId="21" fillId="0" borderId="8" xfId="0" applyFont="1" applyBorder="1" applyAlignment="1">
      <alignment horizontal="center" vertical="center"/>
    </xf>
    <xf numFmtId="0" fontId="21" fillId="0" borderId="8" xfId="0" applyFont="1" applyBorder="1" applyAlignment="1">
      <alignment horizontal="justify" vertical="center"/>
    </xf>
    <xf numFmtId="0" fontId="21" fillId="3" borderId="8" xfId="0" applyFont="1" applyFill="1" applyBorder="1" applyAlignment="1">
      <alignment horizontal="center" vertical="center"/>
    </xf>
    <xf numFmtId="0" fontId="22" fillId="0" borderId="8" xfId="0" applyFont="1" applyBorder="1" applyAlignment="1">
      <alignment horizontal="justify" vertical="center" wrapText="1"/>
    </xf>
    <xf numFmtId="0" fontId="22" fillId="0" borderId="8" xfId="0" applyFont="1" applyBorder="1" applyAlignment="1">
      <alignment vertical="center" wrapText="1"/>
    </xf>
    <xf numFmtId="0" fontId="21" fillId="0" borderId="8" xfId="0" applyFont="1" applyBorder="1" applyAlignment="1">
      <alignment horizontal="justify" vertical="center" wrapText="1"/>
    </xf>
    <xf numFmtId="0" fontId="22" fillId="0" borderId="8" xfId="0" applyFont="1" applyBorder="1" applyAlignment="1">
      <alignment vertical="center"/>
    </xf>
    <xf numFmtId="0" fontId="21" fillId="0" borderId="8" xfId="0" applyFont="1" applyBorder="1" applyAlignment="1">
      <alignment vertical="center"/>
    </xf>
    <xf numFmtId="0" fontId="21" fillId="0" borderId="8" xfId="0" applyFont="1" applyBorder="1" applyAlignment="1">
      <alignment vertical="center" wrapText="1"/>
    </xf>
    <xf numFmtId="0" fontId="22" fillId="0" borderId="8" xfId="0" applyFont="1" applyBorder="1" applyAlignment="1">
      <alignment horizontal="left" vertical="center" wrapText="1" indent="1"/>
    </xf>
    <xf numFmtId="0" fontId="36" fillId="3" borderId="8" xfId="0" applyFont="1" applyFill="1" applyBorder="1" applyAlignment="1">
      <alignment horizontal="left" vertical="top"/>
    </xf>
    <xf numFmtId="3" fontId="22" fillId="2" borderId="8" xfId="0" applyNumberFormat="1" applyFont="1" applyFill="1" applyBorder="1" applyAlignment="1">
      <alignment vertical="center"/>
    </xf>
    <xf numFmtId="3" fontId="21" fillId="2" borderId="8" xfId="0" applyNumberFormat="1" applyFont="1" applyFill="1" applyBorder="1" applyAlignment="1">
      <alignment vertical="center"/>
    </xf>
    <xf numFmtId="0" fontId="22" fillId="2" borderId="8" xfId="0" applyFont="1" applyFill="1" applyBorder="1" applyAlignment="1">
      <alignment vertical="center"/>
    </xf>
    <xf numFmtId="0" fontId="21" fillId="2" borderId="8" xfId="0" applyFont="1" applyFill="1" applyBorder="1" applyAlignment="1">
      <alignment vertical="center"/>
    </xf>
    <xf numFmtId="0" fontId="26" fillId="5" borderId="0" xfId="0" applyFont="1" applyFill="1" applyAlignment="1">
      <alignment horizontal="left" vertical="top"/>
    </xf>
    <xf numFmtId="0" fontId="37" fillId="2" borderId="0" xfId="0" applyFont="1" applyFill="1" applyAlignment="1">
      <alignment horizontal="left" vertical="center" wrapText="1"/>
    </xf>
    <xf numFmtId="3" fontId="37" fillId="2" borderId="0" xfId="0" applyNumberFormat="1" applyFont="1" applyFill="1" applyAlignment="1">
      <alignment vertical="center" wrapText="1"/>
    </xf>
    <xf numFmtId="0" fontId="38" fillId="2" borderId="0" xfId="0" applyFont="1" applyFill="1" applyAlignment="1">
      <alignment horizontal="left" vertical="center"/>
    </xf>
    <xf numFmtId="0" fontId="26" fillId="2" borderId="0" xfId="0" applyFont="1" applyFill="1" applyAlignment="1">
      <alignment horizontal="left" vertical="top"/>
    </xf>
    <xf numFmtId="0" fontId="38" fillId="2" borderId="0" xfId="0" applyFont="1" applyFill="1" applyAlignment="1">
      <alignment horizontal="left" vertical="center" wrapText="1"/>
    </xf>
    <xf numFmtId="0" fontId="38" fillId="2" borderId="0" xfId="0" applyFont="1" applyFill="1" applyAlignment="1">
      <alignment horizontal="left" vertical="center" wrapText="1" indent="1"/>
    </xf>
    <xf numFmtId="0" fontId="37" fillId="2" borderId="0" xfId="0" applyFont="1" applyFill="1" applyAlignment="1">
      <alignment horizontal="center" vertical="center" wrapText="1"/>
    </xf>
    <xf numFmtId="0" fontId="39" fillId="2" borderId="0" xfId="0" applyFont="1" applyFill="1" applyAlignment="1">
      <alignment horizontal="center" vertical="center"/>
    </xf>
    <xf numFmtId="0" fontId="40" fillId="2" borderId="0" xfId="0" applyFont="1" applyFill="1" applyAlignment="1">
      <alignment horizontal="center" vertical="center"/>
    </xf>
    <xf numFmtId="0" fontId="30" fillId="2" borderId="0" xfId="0" applyFont="1" applyFill="1" applyAlignment="1">
      <alignment horizontal="center" vertical="center"/>
    </xf>
    <xf numFmtId="0" fontId="0" fillId="2" borderId="0" xfId="0" applyFill="1" applyAlignment="1">
      <alignment horizontal="center" vertical="center"/>
    </xf>
    <xf numFmtId="3" fontId="26" fillId="5" borderId="0" xfId="0" applyNumberFormat="1" applyFont="1" applyFill="1" applyAlignment="1">
      <alignment horizontal="left" vertical="top"/>
    </xf>
    <xf numFmtId="14" fontId="32" fillId="2" borderId="0" xfId="0" applyNumberFormat="1" applyFont="1" applyFill="1" applyAlignment="1">
      <alignment horizontal="center" vertical="center" wrapText="1"/>
    </xf>
    <xf numFmtId="0" fontId="6" fillId="2" borderId="0" xfId="0" applyFont="1" applyFill="1" applyAlignment="1">
      <alignment horizontal="center" vertical="center"/>
    </xf>
    <xf numFmtId="3" fontId="6" fillId="2" borderId="0" xfId="0" applyNumberFormat="1" applyFont="1" applyFill="1"/>
    <xf numFmtId="0" fontId="6" fillId="2" borderId="0" xfId="0" applyFont="1" applyFill="1" applyAlignment="1">
      <alignment vertical="center"/>
    </xf>
    <xf numFmtId="0" fontId="29" fillId="2" borderId="0" xfId="0" applyFont="1" applyFill="1" applyAlignment="1">
      <alignment horizontal="center" vertical="center"/>
    </xf>
    <xf numFmtId="0" fontId="29" fillId="2" borderId="0" xfId="0" applyFont="1" applyFill="1" applyAlignment="1">
      <alignment vertical="center"/>
    </xf>
    <xf numFmtId="3" fontId="29" fillId="2" borderId="0" xfId="0" applyNumberFormat="1" applyFont="1" applyFill="1"/>
    <xf numFmtId="0" fontId="30" fillId="2" borderId="11" xfId="0" applyFont="1" applyFill="1" applyBorder="1"/>
    <xf numFmtId="0" fontId="30" fillId="2" borderId="0" xfId="0" applyFont="1" applyFill="1"/>
    <xf numFmtId="0" fontId="30" fillId="2" borderId="17" xfId="0" applyFont="1" applyFill="1" applyBorder="1"/>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19" xfId="0" applyFont="1" applyFill="1" applyBorder="1" applyAlignment="1">
      <alignment horizontal="center" vertical="center" wrapText="1"/>
    </xf>
    <xf numFmtId="0" fontId="30" fillId="2" borderId="20" xfId="0" applyFont="1" applyFill="1" applyBorder="1" applyAlignment="1">
      <alignment horizontal="center" vertical="center" wrapText="1"/>
    </xf>
    <xf numFmtId="0" fontId="30" fillId="2" borderId="0" xfId="0" quotePrefix="1" applyFont="1" applyFill="1" applyAlignment="1">
      <alignment horizontal="center"/>
    </xf>
    <xf numFmtId="0" fontId="40" fillId="2" borderId="0" xfId="2" applyFont="1" applyFill="1" applyAlignment="1">
      <alignment horizontal="left" vertical="center" wrapText="1" indent="1"/>
    </xf>
    <xf numFmtId="0" fontId="30" fillId="2" borderId="3" xfId="0" quotePrefix="1" applyFont="1" applyFill="1" applyBorder="1" applyAlignment="1">
      <alignment horizontal="center" vertical="center"/>
    </xf>
    <xf numFmtId="10" fontId="41" fillId="2" borderId="11" xfId="1" applyNumberFormat="1" applyFont="1" applyFill="1" applyBorder="1" applyAlignment="1" applyProtection="1">
      <alignment horizontal="center" vertical="center" wrapText="1"/>
      <protection locked="0"/>
    </xf>
    <xf numFmtId="0" fontId="41" fillId="2" borderId="21" xfId="2" applyFont="1" applyFill="1" applyBorder="1" applyAlignment="1">
      <alignment horizontal="left" vertical="center" wrapText="1" indent="3"/>
    </xf>
    <xf numFmtId="3" fontId="14" fillId="2" borderId="21" xfId="0" applyNumberFormat="1" applyFont="1" applyFill="1" applyBorder="1"/>
    <xf numFmtId="10" fontId="41" fillId="2" borderId="21" xfId="1" applyNumberFormat="1" applyFont="1" applyFill="1" applyBorder="1" applyAlignment="1" applyProtection="1">
      <alignment horizontal="center" vertical="center" wrapText="1"/>
      <protection locked="0"/>
    </xf>
    <xf numFmtId="164" fontId="6" fillId="2" borderId="4" xfId="1" applyNumberFormat="1" applyFont="1" applyFill="1" applyBorder="1" applyAlignment="1">
      <alignment vertical="center"/>
    </xf>
    <xf numFmtId="3" fontId="6" fillId="2" borderId="4" xfId="0" applyNumberFormat="1" applyFont="1" applyFill="1" applyBorder="1" applyAlignment="1">
      <alignment vertical="center" wrapText="1"/>
    </xf>
    <xf numFmtId="164" fontId="22" fillId="0" borderId="8" xfId="1" applyNumberFormat="1" applyFont="1" applyBorder="1" applyAlignment="1">
      <alignment vertical="center"/>
    </xf>
    <xf numFmtId="0" fontId="11" fillId="5" borderId="0" xfId="0" applyFont="1" applyFill="1" applyAlignment="1">
      <alignment horizontal="left" vertical="top"/>
    </xf>
    <xf numFmtId="0" fontId="6" fillId="2" borderId="17" xfId="0" applyFont="1" applyFill="1" applyBorder="1"/>
    <xf numFmtId="0" fontId="29" fillId="2" borderId="17" xfId="0" applyFont="1" applyFill="1" applyBorder="1" applyAlignment="1">
      <alignment horizontal="center" vertical="center" wrapText="1"/>
    </xf>
    <xf numFmtId="0" fontId="42" fillId="2" borderId="0" xfId="0" applyFont="1" applyFill="1" applyAlignment="1">
      <alignment horizontal="center" vertical="center" wrapText="1"/>
    </xf>
    <xf numFmtId="0" fontId="42" fillId="2" borderId="0" xfId="0" applyFont="1" applyFill="1" applyAlignment="1">
      <alignment vertical="center" wrapText="1"/>
    </xf>
    <xf numFmtId="3" fontId="6" fillId="2" borderId="3" xfId="0" quotePrefix="1" applyNumberFormat="1" applyFont="1" applyFill="1" applyBorder="1" applyAlignment="1">
      <alignment wrapText="1"/>
    </xf>
    <xf numFmtId="0" fontId="42" fillId="2" borderId="3" xfId="0" applyFont="1" applyFill="1" applyBorder="1" applyAlignment="1">
      <alignment horizontal="center" vertical="center" wrapText="1"/>
    </xf>
    <xf numFmtId="0" fontId="42" fillId="2" borderId="3" xfId="0" applyFont="1" applyFill="1" applyBorder="1" applyAlignment="1">
      <alignment vertical="center" wrapText="1"/>
    </xf>
    <xf numFmtId="0" fontId="6" fillId="2" borderId="3" xfId="0" applyFont="1" applyFill="1" applyBorder="1" applyAlignment="1">
      <alignment vertical="center" wrapText="1"/>
    </xf>
    <xf numFmtId="0" fontId="7" fillId="2" borderId="3" xfId="0" applyFont="1" applyFill="1" applyBorder="1" applyAlignment="1">
      <alignment vertical="center" wrapText="1"/>
    </xf>
    <xf numFmtId="0" fontId="43" fillId="2" borderId="3" xfId="0" applyFont="1" applyFill="1" applyBorder="1" applyAlignment="1">
      <alignment vertical="center" wrapText="1"/>
    </xf>
    <xf numFmtId="0" fontId="11" fillId="2" borderId="0" xfId="0" applyFont="1" applyFill="1" applyAlignment="1">
      <alignment horizontal="left" vertical="top" wrapText="1"/>
    </xf>
    <xf numFmtId="0" fontId="6" fillId="2" borderId="2" xfId="0" applyFont="1" applyFill="1" applyBorder="1"/>
    <xf numFmtId="0" fontId="29" fillId="2" borderId="2" xfId="0" applyFont="1" applyFill="1" applyBorder="1" applyAlignment="1">
      <alignment horizontal="center" wrapText="1"/>
    </xf>
    <xf numFmtId="0" fontId="43" fillId="2" borderId="0" xfId="0" applyFont="1" applyFill="1" applyAlignment="1">
      <alignment vertical="center" wrapText="1"/>
    </xf>
    <xf numFmtId="3" fontId="6" fillId="2" borderId="0" xfId="0" quotePrefix="1" applyNumberFormat="1" applyFont="1" applyFill="1" applyAlignment="1">
      <alignment wrapText="1"/>
    </xf>
    <xf numFmtId="0" fontId="42" fillId="2" borderId="3" xfId="0" applyFont="1" applyFill="1" applyBorder="1" applyAlignment="1">
      <alignment horizontal="left" vertical="center" wrapText="1" indent="1"/>
    </xf>
    <xf numFmtId="0" fontId="44" fillId="5" borderId="0" xfId="0" applyFont="1" applyFill="1"/>
    <xf numFmtId="0" fontId="45" fillId="2" borderId="0" xfId="0" applyFont="1" applyFill="1"/>
    <xf numFmtId="0" fontId="6" fillId="2" borderId="11" xfId="0" applyFont="1" applyFill="1" applyBorder="1" applyAlignment="1">
      <alignment vertical="center"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6" fillId="2" borderId="22" xfId="0" applyFont="1" applyFill="1" applyBorder="1" applyAlignment="1">
      <alignment horizontal="center" vertical="center" wrapText="1"/>
    </xf>
    <xf numFmtId="3" fontId="6" fillId="2" borderId="0" xfId="0" applyNumberFormat="1" applyFont="1" applyFill="1" applyAlignment="1">
      <alignment vertical="center" wrapText="1"/>
    </xf>
    <xf numFmtId="0" fontId="6" fillId="2" borderId="23" xfId="0" applyFont="1" applyFill="1" applyBorder="1" applyAlignment="1">
      <alignment vertical="center" wrapText="1"/>
    </xf>
    <xf numFmtId="0" fontId="6" fillId="2" borderId="24" xfId="0" applyFont="1" applyFill="1" applyBorder="1" applyAlignment="1">
      <alignment vertical="center" wrapText="1"/>
    </xf>
    <xf numFmtId="0" fontId="6" fillId="2" borderId="24" xfId="0" applyFont="1" applyFill="1" applyBorder="1" applyAlignment="1">
      <alignment horizontal="center" vertical="center" wrapText="1"/>
    </xf>
    <xf numFmtId="0" fontId="6" fillId="2" borderId="27" xfId="0" applyFont="1" applyFill="1" applyBorder="1" applyAlignment="1">
      <alignment vertical="center" wrapText="1"/>
    </xf>
    <xf numFmtId="49" fontId="6" fillId="2" borderId="0" xfId="0" applyNumberFormat="1" applyFont="1" applyFill="1" applyAlignment="1">
      <alignment horizontal="center" vertical="center" wrapText="1"/>
    </xf>
    <xf numFmtId="3" fontId="6" fillId="2" borderId="3" xfId="0" applyNumberFormat="1" applyFont="1" applyFill="1" applyBorder="1" applyAlignment="1">
      <alignment vertical="center" wrapText="1"/>
    </xf>
    <xf numFmtId="49" fontId="6" fillId="2" borderId="3" xfId="0" applyNumberFormat="1" applyFont="1" applyFill="1" applyBorder="1" applyAlignment="1">
      <alignment horizontal="center" vertical="center" wrapText="1"/>
    </xf>
    <xf numFmtId="49" fontId="28" fillId="2" borderId="3" xfId="0" applyNumberFormat="1" applyFont="1" applyFill="1" applyBorder="1" applyAlignment="1">
      <alignment horizontal="center" vertical="center" wrapText="1"/>
    </xf>
    <xf numFmtId="0" fontId="28" fillId="2" borderId="3" xfId="0" applyFont="1" applyFill="1" applyBorder="1" applyAlignment="1">
      <alignment vertical="center" wrapText="1"/>
    </xf>
    <xf numFmtId="0" fontId="44" fillId="5" borderId="0" xfId="0" applyFont="1" applyFill="1" applyAlignment="1">
      <alignment horizontal="left" vertical="top"/>
    </xf>
    <xf numFmtId="0" fontId="44" fillId="2" borderId="0" xfId="0" applyFont="1" applyFill="1" applyAlignment="1">
      <alignment horizontal="left" vertical="top"/>
    </xf>
    <xf numFmtId="0" fontId="6" fillId="2" borderId="2" xfId="0" applyFont="1" applyFill="1" applyBorder="1" applyAlignment="1">
      <alignment horizontal="center" vertical="center" wrapText="1"/>
    </xf>
    <xf numFmtId="49" fontId="42" fillId="2" borderId="0" xfId="0" applyNumberFormat="1" applyFont="1" applyFill="1" applyAlignment="1">
      <alignment horizontal="center" vertical="center" wrapText="1"/>
    </xf>
    <xf numFmtId="49" fontId="42" fillId="2" borderId="3" xfId="0" applyNumberFormat="1" applyFont="1" applyFill="1" applyBorder="1" applyAlignment="1">
      <alignment horizontal="center" vertical="center" wrapText="1"/>
    </xf>
    <xf numFmtId="49" fontId="46" fillId="2" borderId="3" xfId="0" applyNumberFormat="1" applyFont="1" applyFill="1" applyBorder="1" applyAlignment="1">
      <alignment horizontal="center" vertical="center" wrapText="1"/>
    </xf>
    <xf numFmtId="0" fontId="34" fillId="2" borderId="3" xfId="0" applyFont="1" applyFill="1" applyBorder="1" applyAlignment="1">
      <alignment horizontal="left" vertical="center" wrapText="1" indent="2"/>
    </xf>
    <xf numFmtId="49" fontId="47" fillId="2" borderId="3" xfId="0" applyNumberFormat="1" applyFont="1" applyFill="1" applyBorder="1" applyAlignment="1">
      <alignment horizontal="center" vertical="center" wrapText="1"/>
    </xf>
    <xf numFmtId="0" fontId="43" fillId="2" borderId="29" xfId="0" applyFont="1" applyFill="1" applyBorder="1" applyAlignment="1">
      <alignment vertical="center" wrapText="1"/>
    </xf>
    <xf numFmtId="0" fontId="43" fillId="2" borderId="0" xfId="0" applyFont="1" applyFill="1" applyAlignment="1">
      <alignment horizontal="center" vertical="center" wrapText="1"/>
    </xf>
    <xf numFmtId="0" fontId="6" fillId="2" borderId="30" xfId="0" applyFont="1" applyFill="1" applyBorder="1"/>
    <xf numFmtId="0" fontId="42" fillId="2" borderId="30" xfId="0" applyFont="1" applyFill="1" applyBorder="1" applyAlignment="1">
      <alignment vertical="center" wrapText="1"/>
    </xf>
    <xf numFmtId="0" fontId="43" fillId="2" borderId="30" xfId="0" applyFont="1" applyFill="1" applyBorder="1" applyAlignment="1">
      <alignment horizontal="center" vertical="center" wrapText="1"/>
    </xf>
    <xf numFmtId="0" fontId="42" fillId="2" borderId="29" xfId="0" applyFont="1" applyFill="1" applyBorder="1" applyAlignment="1">
      <alignment horizontal="center" vertical="center" wrapText="1"/>
    </xf>
    <xf numFmtId="0" fontId="42" fillId="2" borderId="29" xfId="0" applyFont="1" applyFill="1" applyBorder="1" applyAlignment="1">
      <alignment vertical="center" wrapText="1"/>
    </xf>
    <xf numFmtId="0" fontId="35" fillId="2" borderId="29" xfId="0" applyFont="1" applyFill="1" applyBorder="1" applyAlignment="1">
      <alignment vertical="center" wrapText="1"/>
    </xf>
    <xf numFmtId="0" fontId="7" fillId="2" borderId="29" xfId="0" applyFont="1" applyFill="1" applyBorder="1" applyAlignment="1">
      <alignment horizontal="center" vertical="center" wrapText="1"/>
    </xf>
    <xf numFmtId="3" fontId="6" fillId="2" borderId="0" xfId="0" applyNumberFormat="1" applyFont="1" applyFill="1" applyAlignment="1">
      <alignment horizontal="center" vertical="center" wrapText="1"/>
    </xf>
    <xf numFmtId="3" fontId="6" fillId="2" borderId="29" xfId="0" applyNumberFormat="1" applyFont="1" applyFill="1" applyBorder="1" applyAlignment="1">
      <alignment horizontal="right" vertical="center" wrapText="1"/>
    </xf>
    <xf numFmtId="0" fontId="42" fillId="2" borderId="28" xfId="0" applyFont="1" applyFill="1" applyBorder="1" applyAlignment="1">
      <alignment horizontal="center" vertical="center" wrapText="1"/>
    </xf>
    <xf numFmtId="0" fontId="42" fillId="2" borderId="31" xfId="0" applyFont="1" applyFill="1" applyBorder="1" applyAlignment="1">
      <alignment horizontal="center" vertical="center" wrapText="1"/>
    </xf>
    <xf numFmtId="0" fontId="6" fillId="0" borderId="0" xfId="0" applyFont="1" applyAlignment="1">
      <alignment horizontal="center" vertical="center" wrapText="1"/>
    </xf>
    <xf numFmtId="0" fontId="6" fillId="0" borderId="32" xfId="0" applyFont="1" applyBorder="1" applyAlignment="1">
      <alignment horizontal="center" vertical="center" wrapText="1"/>
    </xf>
    <xf numFmtId="0" fontId="7" fillId="0" borderId="32"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7" xfId="0" applyFont="1" applyBorder="1" applyAlignment="1">
      <alignment vertical="center" wrapText="1"/>
    </xf>
    <xf numFmtId="0" fontId="29" fillId="2" borderId="0" xfId="0" applyFont="1" applyFill="1" applyAlignment="1">
      <alignment vertical="center" wrapText="1"/>
    </xf>
    <xf numFmtId="0" fontId="29" fillId="0" borderId="30" xfId="0" applyFont="1" applyBorder="1" applyAlignment="1">
      <alignment vertical="center" wrapText="1"/>
    </xf>
    <xf numFmtId="0" fontId="6" fillId="0" borderId="30" xfId="0" applyFont="1" applyBorder="1" applyAlignment="1">
      <alignment horizontal="center" vertical="center"/>
    </xf>
    <xf numFmtId="0" fontId="6" fillId="0" borderId="0" xfId="0" applyFont="1" applyAlignment="1">
      <alignment vertical="center" wrapText="1"/>
    </xf>
    <xf numFmtId="3" fontId="6" fillId="0" borderId="0" xfId="0" applyNumberFormat="1" applyFont="1"/>
    <xf numFmtId="10" fontId="6" fillId="0" borderId="0" xfId="1" applyNumberFormat="1" applyFont="1" applyFill="1" applyBorder="1" applyAlignment="1">
      <alignment wrapText="1"/>
    </xf>
    <xf numFmtId="0" fontId="6" fillId="0" borderId="7" xfId="0" applyFont="1" applyBorder="1" applyAlignment="1">
      <alignment horizontal="center" vertical="center" wrapText="1"/>
    </xf>
    <xf numFmtId="0" fontId="6" fillId="2" borderId="7" xfId="0" applyFont="1" applyFill="1" applyBorder="1" applyAlignment="1">
      <alignment vertical="center" wrapText="1"/>
    </xf>
    <xf numFmtId="3" fontId="6" fillId="0" borderId="7" xfId="0" applyNumberFormat="1" applyFont="1" applyBorder="1"/>
    <xf numFmtId="10" fontId="6" fillId="2" borderId="7" xfId="1" applyNumberFormat="1" applyFont="1" applyFill="1" applyBorder="1" applyAlignment="1">
      <alignment wrapText="1"/>
    </xf>
    <xf numFmtId="0" fontId="7" fillId="0" borderId="7" xfId="0" applyFont="1" applyBorder="1" applyAlignment="1">
      <alignment horizontal="left" vertical="center" wrapText="1"/>
    </xf>
    <xf numFmtId="10" fontId="6" fillId="0" borderId="7" xfId="1" applyNumberFormat="1" applyFont="1" applyFill="1" applyBorder="1" applyAlignment="1">
      <alignment wrapText="1"/>
    </xf>
    <xf numFmtId="10" fontId="29" fillId="0" borderId="7" xfId="1" applyNumberFormat="1" applyFont="1" applyFill="1" applyBorder="1" applyAlignment="1">
      <alignment wrapText="1"/>
    </xf>
    <xf numFmtId="3" fontId="29" fillId="0" borderId="7" xfId="0" applyNumberFormat="1" applyFont="1" applyBorder="1"/>
    <xf numFmtId="0" fontId="11" fillId="2" borderId="0" xfId="0" applyFont="1" applyFill="1" applyAlignment="1">
      <alignment horizontal="left" vertical="top"/>
    </xf>
    <xf numFmtId="0" fontId="50" fillId="2" borderId="0" xfId="9" applyFill="1"/>
    <xf numFmtId="0" fontId="53" fillId="2" borderId="0" xfId="9" applyFont="1" applyFill="1"/>
    <xf numFmtId="0" fontId="54" fillId="6" borderId="0" xfId="0" applyFont="1" applyFill="1"/>
    <xf numFmtId="0" fontId="54" fillId="6" borderId="0" xfId="0" quotePrefix="1" applyFont="1" applyFill="1" applyAlignment="1">
      <alignment horizontal="right"/>
    </xf>
    <xf numFmtId="0" fontId="55" fillId="6" borderId="0" xfId="4" applyFont="1" applyFill="1"/>
    <xf numFmtId="0" fontId="56" fillId="6" borderId="0" xfId="0" quotePrefix="1" applyFont="1" applyFill="1" applyAlignment="1">
      <alignment horizontal="right"/>
    </xf>
    <xf numFmtId="0" fontId="56" fillId="6" borderId="0" xfId="0" applyFont="1" applyFill="1"/>
    <xf numFmtId="0" fontId="9" fillId="6" borderId="0" xfId="4" applyFill="1"/>
    <xf numFmtId="0" fontId="57" fillId="2" borderId="35" xfId="0" applyFont="1" applyFill="1" applyBorder="1" applyAlignment="1">
      <alignment horizontal="center" vertical="center" wrapText="1"/>
    </xf>
    <xf numFmtId="0" fontId="39" fillId="2" borderId="0" xfId="0" applyFont="1" applyFill="1" applyAlignment="1">
      <alignment horizontal="left" vertical="center"/>
    </xf>
    <xf numFmtId="0" fontId="57" fillId="2" borderId="0" xfId="0" applyFont="1" applyFill="1" applyAlignment="1">
      <alignment horizontal="center" vertical="center" wrapText="1"/>
    </xf>
    <xf numFmtId="0" fontId="58" fillId="2" borderId="3" xfId="0" applyFont="1" applyFill="1" applyBorder="1" applyAlignment="1">
      <alignment horizontal="left" vertical="center"/>
    </xf>
    <xf numFmtId="3" fontId="58" fillId="2" borderId="3" xfId="0" applyNumberFormat="1" applyFont="1" applyFill="1" applyBorder="1" applyAlignment="1">
      <alignment horizontal="right" vertical="center"/>
    </xf>
    <xf numFmtId="10" fontId="58" fillId="2" borderId="3" xfId="1" applyNumberFormat="1" applyFont="1" applyFill="1" applyBorder="1" applyAlignment="1">
      <alignment horizontal="right" vertical="center"/>
    </xf>
    <xf numFmtId="164" fontId="58" fillId="2" borderId="3" xfId="1" applyNumberFormat="1" applyFont="1" applyFill="1" applyBorder="1" applyAlignment="1">
      <alignment horizontal="right" vertical="center"/>
    </xf>
    <xf numFmtId="10" fontId="58" fillId="2" borderId="3" xfId="0" applyNumberFormat="1" applyFont="1" applyFill="1" applyBorder="1" applyAlignment="1">
      <alignment horizontal="right" vertical="center"/>
    </xf>
    <xf numFmtId="0" fontId="59" fillId="2" borderId="3" xfId="0" applyFont="1" applyFill="1" applyBorder="1" applyAlignment="1">
      <alignment horizontal="right" vertical="center"/>
    </xf>
    <xf numFmtId="0" fontId="60" fillId="2" borderId="3" xfId="0" applyFont="1" applyFill="1" applyBorder="1" applyAlignment="1">
      <alignment horizontal="left" vertical="center"/>
    </xf>
    <xf numFmtId="3" fontId="60" fillId="2" borderId="3" xfId="0" applyNumberFormat="1" applyFont="1" applyFill="1" applyBorder="1" applyAlignment="1">
      <alignment horizontal="right" vertical="center"/>
    </xf>
    <xf numFmtId="10" fontId="60" fillId="2" borderId="3" xfId="0" applyNumberFormat="1" applyFont="1" applyFill="1" applyBorder="1" applyAlignment="1">
      <alignment horizontal="right" vertical="center"/>
    </xf>
    <xf numFmtId="0" fontId="58" fillId="2" borderId="3" xfId="0" applyFont="1" applyFill="1" applyBorder="1" applyAlignment="1">
      <alignment horizontal="right" vertical="center"/>
    </xf>
    <xf numFmtId="0" fontId="14" fillId="2" borderId="10"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3" xfId="0" applyFont="1" applyFill="1" applyBorder="1" applyAlignment="1">
      <alignment vertical="center" wrapText="1"/>
    </xf>
    <xf numFmtId="3" fontId="14" fillId="2" borderId="3" xfId="0" applyNumberFormat="1" applyFont="1" applyFill="1" applyBorder="1"/>
    <xf numFmtId="10" fontId="14" fillId="2" borderId="3" xfId="1" applyNumberFormat="1" applyFont="1" applyFill="1" applyBorder="1"/>
    <xf numFmtId="0" fontId="18" fillId="2" borderId="3" xfId="0" applyFont="1" applyFill="1" applyBorder="1" applyAlignment="1">
      <alignment horizontal="center" vertical="center" wrapText="1"/>
    </xf>
    <xf numFmtId="0" fontId="14" fillId="2" borderId="11" xfId="0" applyFont="1" applyFill="1" applyBorder="1" applyAlignment="1">
      <alignment horizontal="center" vertical="center" wrapText="1"/>
    </xf>
    <xf numFmtId="10" fontId="14" fillId="2" borderId="0" xfId="1" applyNumberFormat="1" applyFont="1" applyFill="1"/>
    <xf numFmtId="0" fontId="18" fillId="2" borderId="3" xfId="0" applyFont="1" applyFill="1" applyBorder="1" applyAlignment="1">
      <alignment vertical="center" wrapText="1"/>
    </xf>
    <xf numFmtId="3" fontId="18" fillId="2" borderId="3" xfId="0" applyNumberFormat="1" applyFont="1" applyFill="1" applyBorder="1"/>
    <xf numFmtId="10" fontId="18" fillId="2" borderId="3" xfId="1" applyNumberFormat="1" applyFont="1" applyFill="1" applyBorder="1"/>
    <xf numFmtId="0" fontId="61" fillId="2" borderId="0" xfId="0" applyFont="1" applyFill="1"/>
    <xf numFmtId="0" fontId="61" fillId="2" borderId="7" xfId="0" applyFont="1" applyFill="1" applyBorder="1" applyAlignment="1">
      <alignment horizontal="center" vertical="center"/>
    </xf>
    <xf numFmtId="0" fontId="61" fillId="2" borderId="41" xfId="0" applyFont="1" applyFill="1" applyBorder="1" applyAlignment="1">
      <alignment horizontal="center" vertical="center"/>
    </xf>
    <xf numFmtId="0" fontId="61" fillId="2" borderId="41" xfId="0" applyFont="1" applyFill="1" applyBorder="1" applyAlignment="1">
      <alignment horizontal="center" vertical="center" wrapText="1"/>
    </xf>
    <xf numFmtId="0" fontId="61" fillId="2" borderId="45" xfId="0" applyFont="1" applyFill="1" applyBorder="1" applyAlignment="1">
      <alignment horizontal="center" vertical="center"/>
    </xf>
    <xf numFmtId="0" fontId="61" fillId="2" borderId="46" xfId="0" applyFont="1" applyFill="1" applyBorder="1" applyAlignment="1">
      <alignment horizontal="center" vertical="center" wrapText="1"/>
    </xf>
    <xf numFmtId="0" fontId="61" fillId="2" borderId="47" xfId="0" applyFont="1" applyFill="1" applyBorder="1" applyAlignment="1">
      <alignment horizontal="center" vertical="center"/>
    </xf>
    <xf numFmtId="0" fontId="61" fillId="2" borderId="49" xfId="0" applyFont="1" applyFill="1" applyBorder="1" applyAlignment="1">
      <alignment horizontal="center"/>
    </xf>
    <xf numFmtId="0" fontId="61" fillId="2" borderId="7" xfId="0" applyFont="1" applyFill="1" applyBorder="1"/>
    <xf numFmtId="3" fontId="61" fillId="2" borderId="7" xfId="0" applyNumberFormat="1" applyFont="1" applyFill="1" applyBorder="1"/>
    <xf numFmtId="0" fontId="61" fillId="11" borderId="0" xfId="0" applyFont="1" applyFill="1"/>
    <xf numFmtId="0" fontId="62" fillId="11" borderId="0" xfId="0" applyFont="1" applyFill="1"/>
    <xf numFmtId="0" fontId="6" fillId="2" borderId="17" xfId="0" applyFont="1" applyFill="1" applyBorder="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wrapText="1"/>
    </xf>
    <xf numFmtId="3" fontId="7" fillId="2" borderId="0" xfId="0" applyNumberFormat="1" applyFont="1" applyFill="1"/>
    <xf numFmtId="0" fontId="7" fillId="2" borderId="3" xfId="0" applyFont="1" applyFill="1" applyBorder="1" applyAlignment="1">
      <alignment horizontal="center" vertical="center"/>
    </xf>
    <xf numFmtId="0" fontId="7" fillId="2" borderId="3" xfId="0" applyFont="1" applyFill="1" applyBorder="1" applyAlignment="1">
      <alignment wrapText="1"/>
    </xf>
    <xf numFmtId="3" fontId="7" fillId="0" borderId="3" xfId="0" applyNumberFormat="1" applyFont="1" applyBorder="1"/>
    <xf numFmtId="0" fontId="63" fillId="2" borderId="3" xfId="0" applyFont="1" applyFill="1" applyBorder="1" applyAlignment="1">
      <alignment horizontal="center" vertical="center"/>
    </xf>
    <xf numFmtId="0" fontId="63" fillId="2" borderId="3" xfId="0" applyFont="1" applyFill="1" applyBorder="1" applyAlignment="1">
      <alignment wrapText="1"/>
    </xf>
    <xf numFmtId="3" fontId="7" fillId="2" borderId="3" xfId="0" applyNumberFormat="1" applyFont="1" applyFill="1" applyBorder="1"/>
    <xf numFmtId="0" fontId="0" fillId="11" borderId="0" xfId="0" applyFill="1"/>
    <xf numFmtId="0" fontId="64" fillId="2" borderId="0" xfId="0" applyFont="1" applyFill="1" applyAlignment="1">
      <alignment horizontal="center" vertical="center" wrapText="1"/>
    </xf>
    <xf numFmtId="0" fontId="64" fillId="2" borderId="54" xfId="0" applyFont="1" applyFill="1" applyBorder="1" applyAlignment="1">
      <alignment horizontal="center" vertical="center" wrapText="1"/>
    </xf>
    <xf numFmtId="0" fontId="61" fillId="2" borderId="54" xfId="0" applyFont="1" applyFill="1" applyBorder="1"/>
    <xf numFmtId="0" fontId="61" fillId="2" borderId="39" xfId="0" applyFont="1" applyFill="1" applyBorder="1"/>
    <xf numFmtId="3" fontId="61" fillId="2" borderId="54" xfId="0" applyNumberFormat="1" applyFont="1" applyFill="1" applyBorder="1"/>
    <xf numFmtId="0" fontId="61" fillId="2" borderId="41" xfId="0" applyFont="1" applyFill="1" applyBorder="1"/>
    <xf numFmtId="0" fontId="61" fillId="2" borderId="42" xfId="0" applyFont="1" applyFill="1" applyBorder="1"/>
    <xf numFmtId="0" fontId="61" fillId="2" borderId="48" xfId="0" applyFont="1" applyFill="1" applyBorder="1"/>
    <xf numFmtId="0" fontId="62" fillId="2" borderId="0" xfId="0" applyFont="1" applyFill="1"/>
    <xf numFmtId="0" fontId="64" fillId="2" borderId="58" xfId="0" applyFont="1" applyFill="1" applyBorder="1" applyAlignment="1">
      <alignment horizontal="center" vertical="center" wrapText="1"/>
    </xf>
    <xf numFmtId="0" fontId="61" fillId="2" borderId="58" xfId="0" applyFont="1" applyFill="1" applyBorder="1" applyAlignment="1">
      <alignment horizontal="center" vertical="center" wrapText="1"/>
    </xf>
    <xf numFmtId="0" fontId="61" fillId="2" borderId="7" xfId="0" applyFont="1" applyFill="1" applyBorder="1" applyAlignment="1">
      <alignment horizontal="center" vertical="center" wrapText="1"/>
    </xf>
    <xf numFmtId="14" fontId="61" fillId="2" borderId="41" xfId="0" applyNumberFormat="1" applyFont="1" applyFill="1" applyBorder="1" applyAlignment="1">
      <alignment horizontal="center"/>
    </xf>
    <xf numFmtId="0" fontId="65" fillId="3" borderId="57" xfId="0" applyFont="1" applyFill="1" applyBorder="1" applyAlignment="1">
      <alignment horizontal="left" vertical="center"/>
    </xf>
    <xf numFmtId="0" fontId="65" fillId="3" borderId="54" xfId="0" applyFont="1" applyFill="1" applyBorder="1" applyAlignment="1">
      <alignment horizontal="left" vertical="center"/>
    </xf>
    <xf numFmtId="0" fontId="61" fillId="2" borderId="57" xfId="0" applyFont="1" applyFill="1" applyBorder="1" applyAlignment="1">
      <alignment horizontal="center" vertical="center"/>
    </xf>
    <xf numFmtId="0" fontId="61" fillId="2" borderId="54" xfId="0" applyFont="1" applyFill="1" applyBorder="1" applyAlignment="1">
      <alignment vertical="center"/>
    </xf>
    <xf numFmtId="3" fontId="61" fillId="2" borderId="54" xfId="0" applyNumberFormat="1" applyFont="1" applyFill="1" applyBorder="1" applyAlignment="1">
      <alignment horizontal="center" vertical="center"/>
    </xf>
    <xf numFmtId="3" fontId="61" fillId="2" borderId="0" xfId="0" applyNumberFormat="1" applyFont="1" applyFill="1"/>
    <xf numFmtId="3" fontId="61" fillId="3" borderId="54" xfId="0" applyNumberFormat="1" applyFont="1" applyFill="1" applyBorder="1"/>
    <xf numFmtId="0" fontId="61" fillId="3" borderId="54" xfId="0" applyFont="1" applyFill="1" applyBorder="1"/>
    <xf numFmtId="0" fontId="61" fillId="2" borderId="54" xfId="0" applyFont="1" applyFill="1" applyBorder="1" applyAlignment="1">
      <alignment vertical="center" wrapText="1"/>
    </xf>
    <xf numFmtId="0" fontId="61" fillId="2" borderId="52" xfId="0" applyFont="1" applyFill="1" applyBorder="1" applyAlignment="1">
      <alignment horizontal="center" vertical="center"/>
    </xf>
    <xf numFmtId="0" fontId="61" fillId="2" borderId="48" xfId="0" applyFont="1" applyFill="1" applyBorder="1" applyAlignment="1">
      <alignment vertical="center" wrapText="1"/>
    </xf>
    <xf numFmtId="3" fontId="61" fillId="3" borderId="48" xfId="0" applyNumberFormat="1" applyFont="1" applyFill="1" applyBorder="1"/>
    <xf numFmtId="0" fontId="61" fillId="2" borderId="54" xfId="0" applyFont="1" applyFill="1" applyBorder="1" applyAlignment="1">
      <alignment horizontal="center" vertical="center"/>
    </xf>
    <xf numFmtId="0" fontId="61" fillId="2" borderId="54" xfId="0" applyFont="1" applyFill="1" applyBorder="1" applyAlignment="1">
      <alignment wrapText="1"/>
    </xf>
    <xf numFmtId="3" fontId="61" fillId="2" borderId="54" xfId="0" applyNumberFormat="1" applyFont="1" applyFill="1" applyBorder="1" applyAlignment="1">
      <alignment horizontal="right" vertical="center"/>
    </xf>
    <xf numFmtId="164" fontId="61" fillId="2" borderId="54" xfId="1" applyNumberFormat="1" applyFont="1" applyFill="1" applyBorder="1" applyAlignment="1">
      <alignment horizontal="right" vertical="center"/>
    </xf>
    <xf numFmtId="10" fontId="61" fillId="2" borderId="54" xfId="0" applyNumberFormat="1" applyFont="1" applyFill="1" applyBorder="1" applyAlignment="1">
      <alignment horizontal="right" vertical="center"/>
    </xf>
    <xf numFmtId="0" fontId="22" fillId="0" borderId="8" xfId="0" applyFont="1" applyBorder="1" applyAlignment="1">
      <alignment horizontal="left" vertical="center" wrapText="1"/>
    </xf>
    <xf numFmtId="3" fontId="22" fillId="2" borderId="8" xfId="0" applyNumberFormat="1" applyFont="1" applyFill="1" applyBorder="1" applyAlignment="1">
      <alignment horizontal="right" vertical="center"/>
    </xf>
    <xf numFmtId="0" fontId="21" fillId="3" borderId="4"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61" fillId="2" borderId="54" xfId="0" applyFont="1" applyFill="1" applyBorder="1" applyAlignment="1">
      <alignment horizontal="left" vertical="top" wrapText="1"/>
    </xf>
    <xf numFmtId="0" fontId="61" fillId="2" borderId="48" xfId="0" applyFont="1" applyFill="1" applyBorder="1" applyAlignment="1">
      <alignment horizontal="left" vertical="top" wrapText="1"/>
    </xf>
    <xf numFmtId="0" fontId="61" fillId="2" borderId="54" xfId="0" applyFont="1" applyFill="1" applyBorder="1" applyAlignment="1">
      <alignment vertical="top" wrapText="1"/>
    </xf>
    <xf numFmtId="10" fontId="61" fillId="3" borderId="54" xfId="0" applyNumberFormat="1" applyFont="1" applyFill="1" applyBorder="1"/>
    <xf numFmtId="3" fontId="61" fillId="3" borderId="54" xfId="0" applyNumberFormat="1" applyFont="1" applyFill="1" applyBorder="1" applyAlignment="1">
      <alignment horizontal="center" vertical="center"/>
    </xf>
    <xf numFmtId="164" fontId="61" fillId="2" borderId="54" xfId="0" applyNumberFormat="1" applyFont="1" applyFill="1" applyBorder="1"/>
    <xf numFmtId="0" fontId="65" fillId="3" borderId="57" xfId="0" quotePrefix="1" applyFont="1" applyFill="1" applyBorder="1" applyAlignment="1">
      <alignment horizontal="left" vertical="center"/>
    </xf>
    <xf numFmtId="3" fontId="65" fillId="3" borderId="54" xfId="0" applyNumberFormat="1" applyFont="1" applyFill="1" applyBorder="1" applyAlignment="1">
      <alignment horizontal="right" vertical="center"/>
    </xf>
    <xf numFmtId="0" fontId="61" fillId="2" borderId="57" xfId="0" quotePrefix="1" applyFont="1" applyFill="1" applyBorder="1" applyAlignment="1">
      <alignment horizontal="center" vertical="center"/>
    </xf>
    <xf numFmtId="0" fontId="65" fillId="3" borderId="54" xfId="0" applyFont="1" applyFill="1" applyBorder="1" applyAlignment="1">
      <alignment horizontal="right" vertical="center"/>
    </xf>
    <xf numFmtId="0" fontId="61" fillId="2" borderId="52" xfId="0" quotePrefix="1" applyFont="1" applyFill="1" applyBorder="1" applyAlignment="1">
      <alignment horizontal="center" vertical="center"/>
    </xf>
    <xf numFmtId="0" fontId="61" fillId="2" borderId="54" xfId="0" quotePrefix="1" applyFont="1" applyFill="1" applyBorder="1" applyAlignment="1">
      <alignment horizontal="center" vertical="center"/>
    </xf>
    <xf numFmtId="0" fontId="62" fillId="11" borderId="0" xfId="0" applyFont="1" applyFill="1" applyAlignment="1">
      <alignment horizontal="left"/>
    </xf>
    <xf numFmtId="0" fontId="62" fillId="2" borderId="0" xfId="0" applyFont="1" applyFill="1" applyAlignment="1">
      <alignment horizontal="left"/>
    </xf>
    <xf numFmtId="0" fontId="49" fillId="12" borderId="33" xfId="8" applyFill="1"/>
    <xf numFmtId="0" fontId="52" fillId="12" borderId="33" xfId="8" applyFont="1" applyFill="1"/>
    <xf numFmtId="3" fontId="22" fillId="2" borderId="0" xfId="0" applyNumberFormat="1" applyFont="1" applyFill="1" applyAlignment="1">
      <alignment vertical="center"/>
    </xf>
    <xf numFmtId="0" fontId="20" fillId="3" borderId="0" xfId="0" applyFont="1" applyFill="1" applyAlignment="1">
      <alignment horizontal="center" vertical="center" wrapText="1"/>
    </xf>
    <xf numFmtId="3" fontId="20" fillId="3" borderId="0" xfId="0" applyNumberFormat="1" applyFont="1" applyFill="1" applyAlignment="1">
      <alignment horizontal="center" vertical="center" wrapText="1"/>
    </xf>
    <xf numFmtId="0" fontId="14" fillId="2" borderId="3" xfId="0" applyFont="1" applyFill="1" applyBorder="1" applyAlignment="1">
      <alignment horizontal="center" vertical="center"/>
    </xf>
    <xf numFmtId="0" fontId="19" fillId="2" borderId="3" xfId="0" applyFont="1" applyFill="1" applyBorder="1" applyAlignment="1">
      <alignment horizontal="left" vertical="center" wrapText="1"/>
    </xf>
    <xf numFmtId="3" fontId="14" fillId="2" borderId="12" xfId="0" applyNumberFormat="1" applyFont="1" applyFill="1" applyBorder="1"/>
    <xf numFmtId="0" fontId="19" fillId="2" borderId="3" xfId="0" applyFont="1" applyFill="1" applyBorder="1" applyAlignment="1">
      <alignment horizontal="left" vertical="center"/>
    </xf>
    <xf numFmtId="0" fontId="19" fillId="2" borderId="3" xfId="0" applyFont="1" applyFill="1" applyBorder="1" applyAlignment="1">
      <alignment horizontal="left" vertical="center" wrapText="1" indent="1"/>
    </xf>
    <xf numFmtId="0" fontId="14" fillId="3" borderId="9" xfId="0" applyFont="1" applyFill="1" applyBorder="1" applyAlignment="1">
      <alignment horizontal="center" vertical="center"/>
    </xf>
    <xf numFmtId="0" fontId="20" fillId="3" borderId="9" xfId="0" applyFont="1" applyFill="1" applyBorder="1" applyAlignment="1">
      <alignment horizontal="center" vertical="center" wrapText="1"/>
    </xf>
    <xf numFmtId="3" fontId="18" fillId="3" borderId="12" xfId="0" applyNumberFormat="1" applyFont="1" applyFill="1" applyBorder="1"/>
    <xf numFmtId="0" fontId="21" fillId="3" borderId="10" xfId="0" applyFont="1" applyFill="1" applyBorder="1" applyAlignment="1">
      <alignment horizontal="center" vertical="center"/>
    </xf>
    <xf numFmtId="3" fontId="21" fillId="3" borderId="10" xfId="0" applyNumberFormat="1" applyFont="1" applyFill="1" applyBorder="1" applyAlignment="1">
      <alignment horizontal="center" vertical="center"/>
    </xf>
    <xf numFmtId="3" fontId="14" fillId="2" borderId="3" xfId="0" applyNumberFormat="1" applyFont="1" applyFill="1" applyBorder="1" applyAlignment="1">
      <alignment vertical="center"/>
    </xf>
    <xf numFmtId="0" fontId="19" fillId="2" borderId="3" xfId="0" applyFont="1" applyFill="1" applyBorder="1" applyAlignment="1">
      <alignment horizontal="center" vertical="center" wrapText="1"/>
    </xf>
    <xf numFmtId="0" fontId="21" fillId="3" borderId="11" xfId="0" applyFont="1" applyFill="1" applyBorder="1" applyAlignment="1">
      <alignment horizontal="center" vertical="center"/>
    </xf>
    <xf numFmtId="3" fontId="21" fillId="3" borderId="11" xfId="0" applyNumberFormat="1" applyFont="1" applyFill="1" applyBorder="1" applyAlignment="1">
      <alignment horizontal="center" vertical="center"/>
    </xf>
    <xf numFmtId="0" fontId="19" fillId="0" borderId="3" xfId="0" applyFont="1" applyBorder="1" applyAlignment="1">
      <alignment horizontal="left" vertical="center" wrapText="1"/>
    </xf>
    <xf numFmtId="0" fontId="19" fillId="3" borderId="3" xfId="0" applyFont="1" applyFill="1" applyBorder="1" applyAlignment="1">
      <alignment horizontal="center" vertical="center" wrapText="1"/>
    </xf>
    <xf numFmtId="0" fontId="20" fillId="3" borderId="3" xfId="0" applyFont="1" applyFill="1" applyBorder="1" applyAlignment="1">
      <alignment horizontal="left" vertical="center" wrapText="1"/>
    </xf>
    <xf numFmtId="3" fontId="20" fillId="3" borderId="3" xfId="0" applyNumberFormat="1" applyFont="1" applyFill="1" applyBorder="1" applyAlignment="1">
      <alignment vertical="center" wrapText="1"/>
    </xf>
    <xf numFmtId="0" fontId="14" fillId="3" borderId="11" xfId="0" applyFont="1" applyFill="1" applyBorder="1" applyAlignment="1">
      <alignment horizontal="center" vertical="center"/>
    </xf>
    <xf numFmtId="0" fontId="20" fillId="3" borderId="11" xfId="0" applyFont="1" applyFill="1" applyBorder="1" applyAlignment="1">
      <alignment horizontal="left" vertical="center" wrapText="1"/>
    </xf>
    <xf numFmtId="0" fontId="14" fillId="3" borderId="3" xfId="0" applyFont="1" applyFill="1" applyBorder="1" applyAlignment="1">
      <alignment horizontal="center" vertical="center"/>
    </xf>
    <xf numFmtId="3" fontId="18" fillId="3" borderId="3" xfId="0" applyNumberFormat="1" applyFont="1" applyFill="1" applyBorder="1" applyAlignment="1">
      <alignment vertical="center"/>
    </xf>
    <xf numFmtId="0" fontId="20" fillId="3" borderId="3" xfId="0" applyFont="1" applyFill="1" applyBorder="1" applyAlignment="1">
      <alignment horizontal="center" vertical="center" wrapText="1"/>
    </xf>
    <xf numFmtId="0" fontId="37" fillId="13" borderId="3" xfId="0" applyFont="1" applyFill="1" applyBorder="1" applyAlignment="1">
      <alignment horizontal="left" vertical="center" wrapText="1"/>
    </xf>
    <xf numFmtId="0" fontId="38" fillId="2" borderId="3" xfId="0" applyFont="1" applyFill="1" applyBorder="1" applyAlignment="1">
      <alignment vertical="center" wrapText="1"/>
    </xf>
    <xf numFmtId="0" fontId="22" fillId="2" borderId="3" xfId="0" applyFont="1" applyFill="1" applyBorder="1" applyAlignment="1">
      <alignment horizontal="center" vertical="center" wrapText="1"/>
    </xf>
    <xf numFmtId="0" fontId="22" fillId="2" borderId="0" xfId="0" applyFont="1" applyFill="1"/>
    <xf numFmtId="14" fontId="14" fillId="0" borderId="0" xfId="0" applyNumberFormat="1" applyFont="1" applyAlignment="1">
      <alignment horizontal="center"/>
    </xf>
    <xf numFmtId="0" fontId="6" fillId="2" borderId="8" xfId="0" applyFont="1" applyFill="1" applyBorder="1" applyAlignment="1">
      <alignment vertical="center" wrapText="1"/>
    </xf>
    <xf numFmtId="0" fontId="66" fillId="8" borderId="0" xfId="0" applyFont="1" applyFill="1"/>
    <xf numFmtId="0" fontId="34" fillId="2" borderId="0" xfId="0" applyFont="1" applyFill="1"/>
    <xf numFmtId="0" fontId="6" fillId="2" borderId="8"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wrapText="1"/>
    </xf>
    <xf numFmtId="3" fontId="6" fillId="2" borderId="8" xfId="0" applyNumberFormat="1" applyFont="1" applyFill="1" applyBorder="1" applyAlignment="1">
      <alignment vertical="center"/>
    </xf>
    <xf numFmtId="3" fontId="6" fillId="2" borderId="8" xfId="0" applyNumberFormat="1" applyFont="1" applyFill="1" applyBorder="1" applyAlignment="1">
      <alignment horizontal="center" vertical="center" wrapText="1"/>
    </xf>
    <xf numFmtId="3" fontId="6" fillId="2" borderId="8" xfId="0" applyNumberFormat="1" applyFont="1" applyFill="1" applyBorder="1" applyAlignment="1">
      <alignment vertical="center" wrapText="1"/>
    </xf>
    <xf numFmtId="4" fontId="6" fillId="2" borderId="8" xfId="0" applyNumberFormat="1" applyFont="1" applyFill="1" applyBorder="1" applyAlignment="1">
      <alignment horizontal="center" vertical="center" wrapText="1"/>
    </xf>
    <xf numFmtId="3" fontId="6" fillId="3" borderId="8" xfId="0" applyNumberFormat="1" applyFont="1" applyFill="1" applyBorder="1" applyAlignment="1">
      <alignment horizontal="center" vertical="center" wrapText="1"/>
    </xf>
    <xf numFmtId="3" fontId="6" fillId="3" borderId="8" xfId="0" applyNumberFormat="1" applyFont="1" applyFill="1" applyBorder="1" applyAlignment="1">
      <alignment vertical="center"/>
    </xf>
    <xf numFmtId="3" fontId="6" fillId="3" borderId="8" xfId="0" applyNumberFormat="1" applyFont="1" applyFill="1" applyBorder="1" applyAlignment="1">
      <alignment vertical="center" wrapText="1"/>
    </xf>
    <xf numFmtId="3" fontId="6" fillId="3" borderId="8" xfId="0" applyNumberFormat="1" applyFont="1" applyFill="1" applyBorder="1" applyAlignment="1">
      <alignment horizontal="center" vertical="center"/>
    </xf>
    <xf numFmtId="164" fontId="29" fillId="2" borderId="8" xfId="1" applyNumberFormat="1" applyFont="1" applyFill="1" applyBorder="1" applyAlignment="1">
      <alignment horizontal="center" vertical="center"/>
    </xf>
    <xf numFmtId="0" fontId="67" fillId="6" borderId="0" xfId="4" applyFont="1" applyFill="1"/>
    <xf numFmtId="0" fontId="34" fillId="2" borderId="0" xfId="0" applyFont="1" applyFill="1" applyAlignment="1">
      <alignment horizontal="right"/>
    </xf>
    <xf numFmtId="0" fontId="51" fillId="10" borderId="34" xfId="7" applyFont="1" applyFill="1" applyBorder="1" applyAlignment="1">
      <alignment horizontal="center" vertical="center"/>
    </xf>
    <xf numFmtId="0" fontId="22" fillId="2" borderId="6"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5"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4" fillId="2" borderId="0" xfId="0" applyFont="1" applyFill="1" applyAlignment="1">
      <alignment horizontal="left" vertical="top" wrapText="1"/>
    </xf>
    <xf numFmtId="0" fontId="13" fillId="2" borderId="0" xfId="0" applyFont="1" applyFill="1" applyAlignment="1">
      <alignment horizontal="left" vertical="top" wrapText="1"/>
    </xf>
    <xf numFmtId="0" fontId="22" fillId="2" borderId="4" xfId="0" applyFont="1" applyFill="1" applyBorder="1" applyAlignment="1">
      <alignment horizontal="center" vertical="center" wrapText="1"/>
    </xf>
    <xf numFmtId="0" fontId="20" fillId="3" borderId="4" xfId="0" applyFont="1" applyFill="1" applyBorder="1" applyAlignment="1">
      <alignment vertical="center" wrapText="1"/>
    </xf>
    <xf numFmtId="0" fontId="19" fillId="2" borderId="4" xfId="0" applyFont="1" applyFill="1" applyBorder="1" applyAlignment="1">
      <alignment horizontal="center" vertical="center" wrapText="1"/>
    </xf>
    <xf numFmtId="0" fontId="34" fillId="2" borderId="8" xfId="0" applyFont="1" applyFill="1" applyBorder="1" applyAlignment="1">
      <alignment vertical="center"/>
    </xf>
    <xf numFmtId="0" fontId="34" fillId="2" borderId="60" xfId="0" applyFont="1" applyFill="1" applyBorder="1" applyAlignment="1">
      <alignment vertical="center"/>
    </xf>
    <xf numFmtId="0" fontId="34" fillId="2" borderId="61" xfId="0" applyFont="1" applyFill="1" applyBorder="1" applyAlignment="1">
      <alignment vertical="center"/>
    </xf>
    <xf numFmtId="0" fontId="34" fillId="2" borderId="62" xfId="0" applyFont="1" applyFill="1" applyBorder="1" applyAlignment="1">
      <alignment vertical="center"/>
    </xf>
    <xf numFmtId="0" fontId="34" fillId="2" borderId="63" xfId="0" applyFont="1" applyFill="1" applyBorder="1" applyAlignment="1">
      <alignment vertical="center"/>
    </xf>
    <xf numFmtId="0" fontId="6" fillId="2" borderId="64"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66" xfId="0" applyFont="1" applyFill="1" applyBorder="1" applyAlignment="1">
      <alignment horizontal="center" vertical="center" wrapText="1"/>
    </xf>
    <xf numFmtId="0" fontId="6" fillId="2" borderId="67"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29" fillId="3" borderId="8" xfId="0" applyFont="1" applyFill="1" applyBorder="1" applyAlignment="1">
      <alignment horizontal="left" vertical="center"/>
    </xf>
    <xf numFmtId="0" fontId="30" fillId="2" borderId="11"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17" xfId="0" applyFont="1" applyFill="1" applyBorder="1" applyAlignment="1">
      <alignment horizontal="center" vertical="center" wrapText="1"/>
    </xf>
    <xf numFmtId="0" fontId="11" fillId="5" borderId="0" xfId="0" applyFont="1" applyFill="1" applyAlignment="1">
      <alignment horizontal="left" vertical="top"/>
    </xf>
    <xf numFmtId="0" fontId="30" fillId="2" borderId="10"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11" fillId="5" borderId="0" xfId="0" applyFont="1" applyFill="1" applyAlignment="1">
      <alignment horizontal="left" vertical="top" wrapText="1"/>
    </xf>
    <xf numFmtId="0" fontId="13" fillId="2" borderId="3" xfId="0" applyFont="1" applyFill="1" applyBorder="1" applyAlignment="1">
      <alignment horizontal="center"/>
    </xf>
    <xf numFmtId="0" fontId="6" fillId="2" borderId="1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5" xfId="0" applyFont="1" applyFill="1" applyBorder="1" applyAlignment="1">
      <alignment vertical="center" wrapText="1"/>
    </xf>
    <xf numFmtId="0" fontId="6" fillId="2" borderId="25" xfId="0" applyFont="1" applyFill="1" applyBorder="1" applyAlignment="1">
      <alignment vertical="center" wrapText="1"/>
    </xf>
    <xf numFmtId="0" fontId="6" fillId="2" borderId="26" xfId="0" applyFont="1" applyFill="1" applyBorder="1" applyAlignment="1">
      <alignment horizontal="center" vertical="center" wrapText="1"/>
    </xf>
    <xf numFmtId="0" fontId="6" fillId="2" borderId="11" xfId="0" applyFont="1" applyFill="1" applyBorder="1"/>
    <xf numFmtId="0" fontId="6" fillId="2" borderId="0" xfId="0" applyFont="1" applyFill="1"/>
    <xf numFmtId="0" fontId="6" fillId="2" borderId="17" xfId="0" applyFont="1" applyFill="1" applyBorder="1"/>
    <xf numFmtId="0" fontId="6" fillId="0" borderId="0" xfId="0" applyFont="1" applyAlignment="1">
      <alignment horizontal="center" vertical="center" wrapText="1"/>
    </xf>
    <xf numFmtId="0" fontId="6" fillId="0" borderId="30" xfId="0" applyFont="1" applyBorder="1" applyAlignment="1">
      <alignment horizontal="center" vertical="center" wrapText="1"/>
    </xf>
    <xf numFmtId="0" fontId="6" fillId="0" borderId="32" xfId="0" applyFont="1" applyBorder="1" applyAlignment="1">
      <alignment horizontal="center" vertical="center" wrapText="1"/>
    </xf>
    <xf numFmtId="0" fontId="7" fillId="0" borderId="32" xfId="0" applyFont="1" applyBorder="1" applyAlignment="1">
      <alignment horizontal="center" vertical="center" wrapText="1"/>
    </xf>
    <xf numFmtId="0" fontId="14" fillId="2" borderId="22"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38" xfId="0" applyBorder="1" applyAlignment="1">
      <alignment horizontal="center" vertical="center" wrapText="1"/>
    </xf>
    <xf numFmtId="0" fontId="14" fillId="2" borderId="3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6" xfId="0" applyFont="1" applyFill="1" applyBorder="1" applyAlignment="1">
      <alignment horizontal="center" vertical="center" wrapText="1"/>
    </xf>
    <xf numFmtId="0" fontId="68" fillId="2" borderId="0" xfId="0" applyFont="1" applyFill="1" applyAlignment="1">
      <alignment horizontal="center" vertical="center" wrapText="1"/>
    </xf>
    <xf numFmtId="0" fontId="68" fillId="2" borderId="10" xfId="0" applyFont="1" applyFill="1" applyBorder="1" applyAlignment="1">
      <alignment horizontal="center" vertical="center" wrapText="1"/>
    </xf>
    <xf numFmtId="0" fontId="61" fillId="2" borderId="41" xfId="0" applyFont="1" applyFill="1" applyBorder="1" applyAlignment="1">
      <alignment horizontal="center" vertical="center" wrapText="1"/>
    </xf>
    <xf numFmtId="0" fontId="61" fillId="2" borderId="44" xfId="0" applyFont="1" applyFill="1" applyBorder="1" applyAlignment="1">
      <alignment horizontal="center" vertical="center" wrapText="1"/>
    </xf>
    <xf numFmtId="0" fontId="61" fillId="2" borderId="39" xfId="0" applyFont="1" applyFill="1" applyBorder="1" applyAlignment="1">
      <alignment horizontal="center"/>
    </xf>
    <xf numFmtId="0" fontId="61" fillId="2" borderId="4" xfId="0" applyFont="1" applyFill="1" applyBorder="1" applyAlignment="1">
      <alignment horizontal="center"/>
    </xf>
    <xf numFmtId="0" fontId="61" fillId="2" borderId="40" xfId="0" applyFont="1" applyFill="1" applyBorder="1" applyAlignment="1">
      <alignment horizontal="center"/>
    </xf>
    <xf numFmtId="0" fontId="61" fillId="2" borderId="39" xfId="0" applyFont="1" applyFill="1" applyBorder="1" applyAlignment="1">
      <alignment horizontal="center" vertical="center"/>
    </xf>
    <xf numFmtId="0" fontId="61" fillId="2" borderId="4" xfId="0" applyFont="1" applyFill="1" applyBorder="1" applyAlignment="1">
      <alignment horizontal="center" vertical="center"/>
    </xf>
    <xf numFmtId="0" fontId="61" fillId="2" borderId="40" xfId="0" applyFont="1" applyFill="1" applyBorder="1" applyAlignment="1">
      <alignment horizontal="center" vertical="center"/>
    </xf>
    <xf numFmtId="0" fontId="61" fillId="2" borderId="41" xfId="0" applyFont="1" applyFill="1" applyBorder="1" applyAlignment="1">
      <alignment horizontal="center" vertical="center"/>
    </xf>
    <xf numFmtId="0" fontId="61" fillId="2" borderId="44" xfId="0" applyFont="1" applyFill="1" applyBorder="1" applyAlignment="1">
      <alignment horizontal="center" vertical="center"/>
    </xf>
    <xf numFmtId="0" fontId="61" fillId="2" borderId="42" xfId="0" applyFont="1" applyFill="1" applyBorder="1" applyAlignment="1">
      <alignment horizontal="center" vertical="center"/>
    </xf>
    <xf numFmtId="0" fontId="61" fillId="2" borderId="43" xfId="0" applyFont="1" applyFill="1" applyBorder="1" applyAlignment="1">
      <alignment horizontal="center" vertical="center"/>
    </xf>
    <xf numFmtId="0" fontId="61" fillId="2" borderId="50" xfId="0" applyFont="1" applyFill="1" applyBorder="1" applyAlignment="1">
      <alignment horizontal="center"/>
    </xf>
    <xf numFmtId="0" fontId="61" fillId="2" borderId="51" xfId="0" applyFont="1" applyFill="1" applyBorder="1" applyAlignment="1">
      <alignment horizontal="center"/>
    </xf>
    <xf numFmtId="0" fontId="61" fillId="2" borderId="52" xfId="0" applyFont="1" applyFill="1" applyBorder="1" applyAlignment="1">
      <alignment horizontal="center"/>
    </xf>
    <xf numFmtId="0" fontId="64" fillId="2" borderId="50" xfId="0" applyFont="1" applyFill="1" applyBorder="1" applyAlignment="1">
      <alignment horizontal="center" vertical="center"/>
    </xf>
    <xf numFmtId="0" fontId="64" fillId="2" borderId="51" xfId="0" applyFont="1" applyFill="1" applyBorder="1" applyAlignment="1">
      <alignment horizontal="center" vertical="center"/>
    </xf>
    <xf numFmtId="0" fontId="64" fillId="2" borderId="52" xfId="0" applyFont="1" applyFill="1" applyBorder="1" applyAlignment="1">
      <alignment horizontal="center" vertical="center"/>
    </xf>
    <xf numFmtId="0" fontId="61" fillId="2" borderId="55" xfId="0" applyFont="1" applyFill="1" applyBorder="1" applyAlignment="1">
      <alignment horizontal="center"/>
    </xf>
    <xf numFmtId="0" fontId="61" fillId="2" borderId="56" xfId="0" applyFont="1" applyFill="1" applyBorder="1" applyAlignment="1">
      <alignment horizontal="center"/>
    </xf>
    <xf numFmtId="0" fontId="61" fillId="2" borderId="57" xfId="0" applyFont="1" applyFill="1" applyBorder="1" applyAlignment="1">
      <alignment horizontal="center"/>
    </xf>
    <xf numFmtId="0" fontId="61" fillId="2" borderId="52" xfId="0" applyFont="1" applyFill="1" applyBorder="1" applyAlignment="1">
      <alignment horizontal="center" vertical="center" wrapText="1"/>
    </xf>
    <xf numFmtId="0" fontId="61" fillId="2" borderId="59" xfId="0" applyFont="1" applyFill="1" applyBorder="1" applyAlignment="1">
      <alignment horizontal="center" vertical="center" wrapText="1"/>
    </xf>
    <xf numFmtId="0" fontId="61" fillId="2" borderId="7" xfId="0" applyFont="1" applyFill="1" applyBorder="1" applyAlignment="1">
      <alignment horizontal="center" vertical="center" wrapText="1"/>
    </xf>
    <xf numFmtId="0" fontId="65" fillId="3" borderId="57" xfId="0" applyFont="1" applyFill="1" applyBorder="1" applyAlignment="1">
      <alignment horizontal="left" vertical="center"/>
    </xf>
    <xf numFmtId="0" fontId="65" fillId="3" borderId="54" xfId="0" applyFont="1" applyFill="1" applyBorder="1" applyAlignment="1">
      <alignment horizontal="left" vertical="center"/>
    </xf>
    <xf numFmtId="0" fontId="61" fillId="2" borderId="0" xfId="0" applyFont="1" applyFill="1" applyBorder="1"/>
    <xf numFmtId="0" fontId="64" fillId="2" borderId="53" xfId="0" applyFont="1" applyFill="1" applyBorder="1" applyAlignment="1">
      <alignment horizontal="center" vertical="center"/>
    </xf>
    <xf numFmtId="0" fontId="64" fillId="2" borderId="6" xfId="0" applyFont="1" applyFill="1" applyBorder="1" applyAlignment="1">
      <alignment horizontal="center" vertical="center"/>
    </xf>
  </cellXfs>
  <cellStyles count="10">
    <cellStyle name="=C:\WINNT35\SYSTEM32\COMMAND.COM" xfId="2" xr:uid="{3AED4A79-459B-4172-9CDC-489677FC360C}"/>
    <cellStyle name="Dziesiętny" xfId="5" builtinId="3"/>
    <cellStyle name="Hiperłącze" xfId="4" builtinId="8"/>
    <cellStyle name="Nagłówek 1" xfId="8" builtinId="16"/>
    <cellStyle name="Nagłówek 4" xfId="9" builtinId="19"/>
    <cellStyle name="Normal 2" xfId="6" xr:uid="{1B2D35D4-9E71-4EEA-A351-04D640557A0B}"/>
    <cellStyle name="Normalny" xfId="0" builtinId="0"/>
    <cellStyle name="optionalExposure" xfId="3" xr:uid="{5D437E67-8DB0-4D6D-BA6B-B99CFBF2B9CF}"/>
    <cellStyle name="Procentowy" xfId="1" builtinId="5"/>
    <cellStyle name="Tytuł" xfId="7" builtinId="15"/>
  </cellStyles>
  <dxfs count="2">
    <dxf>
      <fill>
        <patternFill>
          <bgColor indexed="10"/>
        </patternFill>
      </fill>
    </dxf>
    <dxf>
      <fill>
        <patternFill>
          <bgColor indexed="10"/>
        </patternFill>
      </fill>
    </dxf>
  </dxfs>
  <tableStyles count="0" defaultTableStyle="TableStyleMedium2" defaultPivotStyle="PivotStyleLight16"/>
  <colors>
    <mruColors>
      <color rgb="FFCD0069"/>
      <color rgb="FFFFCCCC"/>
      <color rgb="FFCD0067"/>
      <color rgb="FFCD00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179918</xdr:colOff>
      <xdr:row>1</xdr:row>
      <xdr:rowOff>57150</xdr:rowOff>
    </xdr:from>
    <xdr:to>
      <xdr:col>18</xdr:col>
      <xdr:colOff>444500</xdr:colOff>
      <xdr:row>43</xdr:row>
      <xdr:rowOff>6350</xdr:rowOff>
    </xdr:to>
    <xdr:sp macro="" textlink="">
      <xdr:nvSpPr>
        <xdr:cNvPr id="2" name="pole tekstowe 1">
          <a:extLst>
            <a:ext uri="{FF2B5EF4-FFF2-40B4-BE49-F238E27FC236}">
              <a16:creationId xmlns:a16="http://schemas.microsoft.com/office/drawing/2014/main" id="{3082404B-07C5-4EFB-9D0E-70FB68FABB5E}"/>
            </a:ext>
          </a:extLst>
        </xdr:cNvPr>
        <xdr:cNvSpPr txBox="1"/>
      </xdr:nvSpPr>
      <xdr:spPr>
        <a:xfrm>
          <a:off x="179918" y="228600"/>
          <a:ext cx="10322982" cy="7150100"/>
        </a:xfrm>
        <a:prstGeom prst="rect">
          <a:avLst/>
        </a:prstGeom>
        <a:solidFill>
          <a:schemeClr val="lt1"/>
        </a:solidFill>
        <a:ln w="9525" cmpd="sng">
          <a:solidFill>
            <a:srgbClr val="CD006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2000" b="1">
              <a:solidFill>
                <a:srgbClr val="CD0067"/>
              </a:solidFill>
              <a:latin typeface="Century Gothic" panose="020B0502020202020204" pitchFamily="34" charset="0"/>
            </a:rPr>
            <a:t>Report</a:t>
          </a:r>
        </a:p>
        <a:p>
          <a:pPr algn="ctr"/>
          <a:r>
            <a:rPr lang="pl-PL" sz="2000" b="1">
              <a:solidFill>
                <a:srgbClr val="CD0067"/>
              </a:solidFill>
              <a:latin typeface="Century Gothic" panose="020B0502020202020204" pitchFamily="34" charset="0"/>
            </a:rPr>
            <a:t>on </a:t>
          </a:r>
        </a:p>
        <a:p>
          <a:pPr algn="ctr"/>
          <a:r>
            <a:rPr lang="pl-PL" sz="2000" b="1">
              <a:solidFill>
                <a:srgbClr val="CD0067"/>
              </a:solidFill>
              <a:latin typeface="Century Gothic" panose="020B0502020202020204" pitchFamily="34" charset="0"/>
            </a:rPr>
            <a:t>exposure to risk</a:t>
          </a:r>
        </a:p>
        <a:p>
          <a:pPr algn="ctr"/>
          <a:r>
            <a:rPr lang="pl-PL" sz="2000" b="1">
              <a:solidFill>
                <a:srgbClr val="CD0067"/>
              </a:solidFill>
              <a:latin typeface="Century Gothic" panose="020B0502020202020204" pitchFamily="34" charset="0"/>
            </a:rPr>
            <a:t>as at 30 June, 2025</a:t>
          </a:r>
        </a:p>
        <a:p>
          <a:pPr algn="ctr"/>
          <a:endParaRPr lang="pl-PL" sz="2000" b="1">
            <a:solidFill>
              <a:srgbClr val="CD0067"/>
            </a:solidFill>
            <a:latin typeface="Century Gothic" panose="020B0502020202020204" pitchFamily="34" charset="0"/>
          </a:endParaRPr>
        </a:p>
        <a:p>
          <a:pPr algn="ctr"/>
          <a:r>
            <a:rPr lang="pl-PL" sz="1600" b="0" i="1">
              <a:solidFill>
                <a:srgbClr val="CD0067"/>
              </a:solidFill>
              <a:latin typeface="Century Gothic" panose="020B0502020202020204" pitchFamily="34" charset="0"/>
            </a:rPr>
            <a:t>in accordance to </a:t>
          </a:r>
        </a:p>
        <a:p>
          <a:pPr algn="ctr"/>
          <a:r>
            <a:rPr lang="pl-PL" sz="1600" b="0" i="1">
              <a:solidFill>
                <a:srgbClr val="CD0067"/>
              </a:solidFill>
              <a:latin typeface="Century Gothic" panose="020B0502020202020204" pitchFamily="34" charset="0"/>
            </a:rPr>
            <a:t>part eight of the Regulation (EU) No 575/2013 of the European Parliament and of the Council of 26 June 2013 </a:t>
          </a:r>
        </a:p>
        <a:p>
          <a:pPr algn="ctr"/>
          <a:r>
            <a:rPr lang="pl-PL" sz="1600" b="0" i="1">
              <a:solidFill>
                <a:srgbClr val="CD0067"/>
              </a:solidFill>
              <a:latin typeface="Century Gothic" panose="020B0502020202020204" pitchFamily="34" charset="0"/>
            </a:rPr>
            <a:t>and</a:t>
          </a:r>
        </a:p>
        <a:p>
          <a:pPr algn="ctr"/>
          <a:r>
            <a:rPr lang="pl-PL" sz="1600" b="0" i="1">
              <a:solidFill>
                <a:srgbClr val="CD0067"/>
              </a:solidFill>
              <a:latin typeface="Century Gothic" panose="020B0502020202020204" pitchFamily="34" charset="0"/>
            </a:rPr>
            <a:t>Commission implementing Regulation (EU) 2024/3172 of 29 November, 2024</a:t>
          </a:r>
        </a:p>
        <a:p>
          <a:pPr algn="ctr"/>
          <a:r>
            <a:rPr lang="pl-PL" sz="1600" b="0" i="1">
              <a:solidFill>
                <a:srgbClr val="CD0067"/>
              </a:solidFill>
              <a:latin typeface="Century Gothic" panose="020B0502020202020204" pitchFamily="34" charset="0"/>
            </a:rPr>
            <a:t>and</a:t>
          </a:r>
        </a:p>
        <a:p>
          <a:pPr algn="ctr"/>
          <a:r>
            <a:rPr lang="pl-PL" sz="1600" b="0" i="1">
              <a:solidFill>
                <a:srgbClr val="CD0067"/>
              </a:solidFill>
              <a:latin typeface="Century Gothic" panose="020B0502020202020204" pitchFamily="34" charset="0"/>
              <a:ea typeface="+mn-ea"/>
              <a:cs typeface="+mn-cs"/>
            </a:rPr>
            <a:t>Commission implementing Regulation (EU) </a:t>
          </a:r>
          <a:r>
            <a:rPr lang="pl-PL" sz="1600" b="0" i="1">
              <a:solidFill>
                <a:srgbClr val="CD0067"/>
              </a:solidFill>
              <a:latin typeface="Century Gothic" panose="020B0502020202020204" pitchFamily="34" charset="0"/>
            </a:rPr>
            <a:t>2024/3624 of 6 June, 2024</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pl-PL" sz="1600" b="0" i="1" u="none" strike="noStrike" kern="0" cap="none" spc="0" normalizeH="0" baseline="0" noProof="0">
              <a:ln>
                <a:noFill/>
              </a:ln>
              <a:solidFill>
                <a:srgbClr val="CD0067"/>
              </a:solidFill>
              <a:effectLst/>
              <a:uLnTx/>
              <a:uFillTx/>
              <a:latin typeface="Century Gothic" panose="020B0502020202020204" pitchFamily="34" charset="0"/>
              <a:ea typeface="+mn-ea"/>
              <a:cs typeface="+mn-cs"/>
            </a:rPr>
            <a:t>and</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pl-PL" sz="1600" b="0" i="1" u="none" strike="noStrike" kern="0" cap="none" spc="0" normalizeH="0" baseline="0" noProof="0">
              <a:ln>
                <a:noFill/>
              </a:ln>
              <a:solidFill>
                <a:srgbClr val="CD0067"/>
              </a:solidFill>
              <a:effectLst/>
              <a:uLnTx/>
              <a:uFillTx/>
              <a:latin typeface="Century Gothic" panose="020B0502020202020204" pitchFamily="34" charset="0"/>
              <a:ea typeface="+mn-ea"/>
              <a:cs typeface="+mn-cs"/>
            </a:rPr>
            <a:t>the Policy of Bank Millennium S.A. on disclosure of information on risk, own funds, capital requirements, remuneration policy and other information</a:t>
          </a: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r>
            <a:rPr lang="pl-PL" sz="2000" b="1">
              <a:solidFill>
                <a:srgbClr val="CD0067"/>
              </a:solidFill>
              <a:latin typeface="Century Gothic" panose="020B0502020202020204" pitchFamily="34" charset="0"/>
            </a:rPr>
            <a:t>Bank Millennium Group   </a:t>
          </a:r>
        </a:p>
        <a:p>
          <a:endParaRPr lang="pl-PL" sz="1100">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9</xdr:row>
      <xdr:rowOff>161925</xdr:rowOff>
    </xdr:from>
    <xdr:to>
      <xdr:col>14</xdr:col>
      <xdr:colOff>895350</xdr:colOff>
      <xdr:row>13</xdr:row>
      <xdr:rowOff>180975</xdr:rowOff>
    </xdr:to>
    <xdr:sp macro="" textlink="">
      <xdr:nvSpPr>
        <xdr:cNvPr id="2" name="pole tekstowe 1">
          <a:extLst>
            <a:ext uri="{FF2B5EF4-FFF2-40B4-BE49-F238E27FC236}">
              <a16:creationId xmlns:a16="http://schemas.microsoft.com/office/drawing/2014/main" id="{A4ECB2A5-0B76-4A5C-BD37-E95112E94F26}"/>
            </a:ext>
          </a:extLst>
        </xdr:cNvPr>
        <xdr:cNvSpPr txBox="1"/>
      </xdr:nvSpPr>
      <xdr:spPr>
        <a:xfrm>
          <a:off x="66675" y="4362450"/>
          <a:ext cx="13173075"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solidFill>
                <a:schemeClr val="dk1"/>
              </a:solidFill>
              <a:effectLst/>
              <a:latin typeface="+mn-lt"/>
              <a:ea typeface="+mn-ea"/>
              <a:cs typeface="+mn-cs"/>
            </a:rPr>
            <a:t>Exposures in this report do not include exposures to banks and central governments, local governments, public sector exposures and institutions in accordance with Art. 140.4 CRD. The group has no credit exposures that are material for the purpose of the calculation of the institution specific countercyclical capital buffer in accordance with Commission Delegated Regulation (EU) No 1152/2014. Exposures included in the trading book or foreign credit exposures account for less than 2% of the total risk-weighted exposure amount, therefore they have been assigned the Group's location - Poland.</a:t>
          </a:r>
          <a:endParaRPr lang="pl-PL" sz="105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06-COREP%20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CAR\III%20Pillar\2025\2025-06\2025-06-EU%20KM1.xlsx" TargetMode="External"/><Relationship Id="rId1" Type="http://schemas.openxmlformats.org/officeDocument/2006/relationships/externalLinkPath" Target="2025-06-EU%20KM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_00_01S"/>
      <sheetName val="hiddenListSheet"/>
      <sheetName val="C_01_00S"/>
      <sheetName val="C_02_00_ABS"/>
      <sheetName val="C_03_00S"/>
      <sheetName val="C_04_00S"/>
      <sheetName val="C_06_01S"/>
      <sheetName val="C_06_02S"/>
      <sheetName val="C_07_00_ABCDS"/>
      <sheetName val="C_07_00_ABCD_10S"/>
      <sheetName val="C_07_00_ABCD_11S"/>
      <sheetName val="C_07_00_ABCD_12S"/>
      <sheetName val="C_07_00_ABCD_13S"/>
      <sheetName val="C_07_00_ABCD_14S"/>
      <sheetName val="C_07_00_ABCD_16S"/>
      <sheetName val="C_07_00_ABCD_17S"/>
      <sheetName val="C_07_00_ABCD_19S"/>
      <sheetName val="C_07_00_ABCD_1S"/>
      <sheetName val="C_07_00_ABCD_20S"/>
      <sheetName val="C_07_00_ABCD_21S"/>
      <sheetName val="C_07_00_ABCD_22S"/>
      <sheetName val="C_07_00_ABCD_23S"/>
      <sheetName val="C_07_00_ABCD_24S"/>
      <sheetName val="C_07_00_ABCD_25S"/>
      <sheetName val="C_07_00_ABCD_26S"/>
      <sheetName val="C_07_00_ABCD_27S"/>
      <sheetName val="C_07_00_ABCD_29S"/>
      <sheetName val="C_07_00_ABCD_2S"/>
      <sheetName val="C_07_00_ABCD_5S"/>
      <sheetName val="C_07_00_ABCD_7S"/>
      <sheetName val="C_07_00_ABCD_8S"/>
      <sheetName val="C_07_00_ABCD_9S"/>
      <sheetName val="C_08_01_ABCS#qEEA_qx01"/>
      <sheetName val="C_08_01_ABCS#qEEA_qx2009"/>
      <sheetName val="C_08_01_ABCS#qEEA_qx2010"/>
      <sheetName val="C_08_01_ABCS#qEEA_qx2011"/>
      <sheetName val="C_08_01_ABCS#qEEA_qx2023"/>
      <sheetName val="C_08_01_ABCS#qEEA_qx2068"/>
      <sheetName val="C_08_02S#qEEA_qx01"/>
      <sheetName val="C_08_02S#qEEA_qx2009"/>
      <sheetName val="C_08_02S#qEEA_qx2010"/>
      <sheetName val="C_08_02S#qEEA_qx2011"/>
      <sheetName val="C_08_02S#qEEA_qx2023"/>
      <sheetName val="C_08_02S#qEEA_qx2068"/>
      <sheetName val="C_08_04S"/>
      <sheetName val="C_09_01_ABS#CEG_x1"/>
      <sheetName val="C_09_02S#CEG_x1"/>
      <sheetName val="C_09_04S#RIO_PL"/>
      <sheetName val="C_09_04S#RIO_x1"/>
      <sheetName val="C_10_00S"/>
      <sheetName val="C_13_01S"/>
      <sheetName val="C_14_00S"/>
      <sheetName val="C_14_01_10S"/>
      <sheetName val="C_14_01_40S"/>
      <sheetName val="C_16_01_ABS"/>
      <sheetName val="C_17_01_ABS"/>
      <sheetName val="C_17_02S"/>
      <sheetName val="C_18_00_13S"/>
      <sheetName val="C_18_00_17S"/>
      <sheetName val="C_18_00_18S"/>
      <sheetName val="C_18_00_1S"/>
      <sheetName val="C_18_00_21S"/>
      <sheetName val="C_18_00_23S"/>
      <sheetName val="C_18_00_25S"/>
      <sheetName val="C_18_00_2S"/>
      <sheetName val="C_18_00_5S"/>
      <sheetName val="C_18_00_6S"/>
      <sheetName val="C_18_00_7S"/>
      <sheetName val="C_18_00_9S"/>
      <sheetName val="C_21_00_1S"/>
      <sheetName val="C_21_00_21S"/>
      <sheetName val="C_22_00S"/>
      <sheetName val="C_25_01_ABS"/>
      <sheetName val="C_32_01S"/>
      <sheetName val="C_33_00_ABS#RCP_AT"/>
      <sheetName val="C_33_00_ABS#RCP_BE"/>
      <sheetName val="C_33_00_ABS#RCP_DE"/>
      <sheetName val="C_33_00_ABS#RCP_FR"/>
      <sheetName val="C_33_00_ABS#RCP_NL"/>
      <sheetName val="C_33_00_ABS#RCP_PL"/>
      <sheetName val="C_33_00_ABS#RCP_x1"/>
      <sheetName val="C_34_01_ABS"/>
      <sheetName val="C_34_02_1S"/>
      <sheetName val="C_34_02_2S"/>
      <sheetName val="C_34_03_1S"/>
      <sheetName val="C_34_06S"/>
      <sheetName val="C_34_08_ABS"/>
      <sheetName val="C_34_10S"/>
      <sheetName val="C_35_01S"/>
      <sheetName val="C_35_02S"/>
      <sheetName val="C_35_03S"/>
    </sheetNames>
    <sheetDataSet>
      <sheetData sheetId="0"/>
      <sheetData sheetId="1"/>
      <sheetData sheetId="2"/>
      <sheetData sheetId="3">
        <row r="8">
          <cell r="D8">
            <v>51106510894.459999</v>
          </cell>
          <cell r="E8">
            <v>56455629308.330002</v>
          </cell>
        </row>
      </sheetData>
      <sheetData sheetId="4">
        <row r="8">
          <cell r="D8">
            <v>0.13749282639999999</v>
          </cell>
        </row>
        <row r="10">
          <cell r="D10">
            <v>0.13749282639999999</v>
          </cell>
        </row>
        <row r="12">
          <cell r="D12">
            <v>0.1558136141</v>
          </cell>
        </row>
        <row r="20">
          <cell r="D20">
            <v>4.4999999999999998E-2</v>
          </cell>
        </row>
        <row r="26">
          <cell r="D26">
            <v>7.2499999999999995E-2</v>
          </cell>
        </row>
        <row r="31">
          <cell r="D31">
            <v>3874569296.8699999</v>
          </cell>
        </row>
      </sheetData>
      <sheetData sheetId="5">
        <row r="120">
          <cell r="C120" t="str">
            <v>0750</v>
          </cell>
        </row>
        <row r="121">
          <cell r="D121">
            <v>0</v>
          </cell>
        </row>
        <row r="122">
          <cell r="D122">
            <v>0</v>
          </cell>
        </row>
        <row r="123">
          <cell r="D123">
            <v>0</v>
          </cell>
        </row>
        <row r="125">
          <cell r="D125">
            <v>127766277.23999999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1">
          <cell r="D11" t="str">
            <v>0010</v>
          </cell>
          <cell r="E11" t="str">
            <v>0020</v>
          </cell>
          <cell r="F11" t="str">
            <v>0030</v>
          </cell>
          <cell r="G11" t="str">
            <v>0040</v>
          </cell>
          <cell r="H11" t="str">
            <v>0050</v>
          </cell>
          <cell r="I11" t="str">
            <v>0060</v>
          </cell>
          <cell r="J11" t="str">
            <v>0070</v>
          </cell>
          <cell r="K11" t="str">
            <v>0080</v>
          </cell>
          <cell r="L11" t="str">
            <v>0090</v>
          </cell>
          <cell r="M11" t="str">
            <v>0100</v>
          </cell>
          <cell r="N11" t="str">
            <v>0101</v>
          </cell>
          <cell r="O11" t="str">
            <v>0102</v>
          </cell>
          <cell r="P11" t="str">
            <v>0103</v>
          </cell>
          <cell r="Q11" t="str">
            <v>0104</v>
          </cell>
          <cell r="R11" t="str">
            <v>0105</v>
          </cell>
          <cell r="S11" t="str">
            <v>0106</v>
          </cell>
          <cell r="T11" t="str">
            <v>0107</v>
          </cell>
          <cell r="U11" t="str">
            <v>0110</v>
          </cell>
          <cell r="V11" t="str">
            <v>0120</v>
          </cell>
          <cell r="W11" t="str">
            <v>0130</v>
          </cell>
          <cell r="X11" t="str">
            <v>0140</v>
          </cell>
          <cell r="Y11" t="str">
            <v>0150</v>
          </cell>
          <cell r="Z11" t="str">
            <v>0160</v>
          </cell>
          <cell r="AA11" t="str">
            <v>0170</v>
          </cell>
          <cell r="AB11" t="str">
            <v>0171</v>
          </cell>
          <cell r="AC11" t="str">
            <v>0172</v>
          </cell>
          <cell r="AD11" t="str">
            <v>0173</v>
          </cell>
          <cell r="AE11" t="str">
            <v>0180</v>
          </cell>
          <cell r="AF11" t="str">
            <v>0190</v>
          </cell>
          <cell r="AG11" t="str">
            <v>0200</v>
          </cell>
          <cell r="AH11" t="str">
            <v>0210</v>
          </cell>
          <cell r="AI11" t="str">
            <v>0230</v>
          </cell>
          <cell r="AJ11" t="str">
            <v>0240</v>
          </cell>
          <cell r="AK11" t="str">
            <v>0250</v>
          </cell>
          <cell r="AL11" t="str">
            <v>0255</v>
          </cell>
          <cell r="AM11" t="str">
            <v>0256</v>
          </cell>
          <cell r="AN11" t="str">
            <v>0257</v>
          </cell>
          <cell r="AO11" t="str">
            <v>0260</v>
          </cell>
          <cell r="AP11" t="str">
            <v>0270</v>
          </cell>
          <cell r="AQ11" t="str">
            <v>0280</v>
          </cell>
          <cell r="AR11" t="str">
            <v>0290</v>
          </cell>
        </row>
        <row r="12">
          <cell r="C12" t="str">
            <v>0010</v>
          </cell>
          <cell r="D12">
            <v>3.1304066999999998E-2</v>
          </cell>
          <cell r="E12">
            <v>37502846866.339996</v>
          </cell>
          <cell r="F12">
            <v>0</v>
          </cell>
          <cell r="G12">
            <v>0</v>
          </cell>
          <cell r="H12">
            <v>0</v>
          </cell>
          <cell r="I12">
            <v>0</v>
          </cell>
          <cell r="J12">
            <v>0</v>
          </cell>
          <cell r="K12">
            <v>0</v>
          </cell>
          <cell r="L12">
            <v>37502846866.339996</v>
          </cell>
          <cell r="M12">
            <v>4112949359.8899999</v>
          </cell>
          <cell r="N12">
            <v>3519660762.5100002</v>
          </cell>
          <cell r="O12">
            <v>0</v>
          </cell>
          <cell r="P12">
            <v>0</v>
          </cell>
          <cell r="Q12">
            <v>0</v>
          </cell>
          <cell r="R12">
            <v>590206843.83000004</v>
          </cell>
          <cell r="S12">
            <v>31188.86</v>
          </cell>
          <cell r="T12">
            <v>3050564.69</v>
          </cell>
          <cell r="U12">
            <v>35898939476.129997</v>
          </cell>
          <cell r="V12">
            <v>2509041968.5100002</v>
          </cell>
          <cell r="W12">
            <v>0</v>
          </cell>
          <cell r="X12">
            <v>0</v>
          </cell>
          <cell r="Y12">
            <v>0</v>
          </cell>
          <cell r="Z12">
            <v>0</v>
          </cell>
          <cell r="AA12">
            <v>0</v>
          </cell>
          <cell r="AB12">
            <v>0</v>
          </cell>
          <cell r="AC12">
            <v>0</v>
          </cell>
          <cell r="AD12">
            <v>0</v>
          </cell>
          <cell r="AE12">
            <v>0</v>
          </cell>
          <cell r="AF12">
            <v>27193189470.68</v>
          </cell>
          <cell r="AG12">
            <v>0</v>
          </cell>
          <cell r="AH12">
            <v>0</v>
          </cell>
          <cell r="AI12">
            <v>0.44510322450000001</v>
          </cell>
          <cell r="AJ12">
            <v>0</v>
          </cell>
          <cell r="AK12">
            <v>0</v>
          </cell>
          <cell r="AL12">
            <v>8473975462.04</v>
          </cell>
          <cell r="AM12">
            <v>-7496398.8899999997</v>
          </cell>
          <cell r="AN12">
            <v>0</v>
          </cell>
          <cell r="AO12">
            <v>8466479063.1499996</v>
          </cell>
          <cell r="AP12">
            <v>0</v>
          </cell>
          <cell r="AQ12">
            <v>762854877.27999997</v>
          </cell>
          <cell r="AR12">
            <v>-605890127.53999996</v>
          </cell>
        </row>
        <row r="13">
          <cell r="C13" t="str">
            <v>0015</v>
          </cell>
          <cell r="D13">
            <v>2.2180589899999999E-2</v>
          </cell>
          <cell r="E13">
            <v>57520492.100000001</v>
          </cell>
          <cell r="F13">
            <v>0</v>
          </cell>
          <cell r="G13">
            <v>0</v>
          </cell>
          <cell r="H13">
            <v>0</v>
          </cell>
          <cell r="I13">
            <v>0</v>
          </cell>
          <cell r="J13">
            <v>0</v>
          </cell>
          <cell r="K13">
            <v>0</v>
          </cell>
          <cell r="L13">
            <v>57520492.100000001</v>
          </cell>
          <cell r="M13">
            <v>1524485.43</v>
          </cell>
          <cell r="N13">
            <v>0</v>
          </cell>
          <cell r="O13">
            <v>0</v>
          </cell>
          <cell r="P13">
            <v>0</v>
          </cell>
          <cell r="Q13">
            <v>0</v>
          </cell>
          <cell r="R13">
            <v>1524485.43</v>
          </cell>
          <cell r="S13">
            <v>0</v>
          </cell>
          <cell r="T13">
            <v>0</v>
          </cell>
          <cell r="U13">
            <v>56605800.840000004</v>
          </cell>
          <cell r="V13">
            <v>609794.17000000004</v>
          </cell>
          <cell r="W13">
            <v>0</v>
          </cell>
          <cell r="X13">
            <v>0</v>
          </cell>
          <cell r="Y13">
            <v>0</v>
          </cell>
          <cell r="Z13">
            <v>0</v>
          </cell>
          <cell r="AA13">
            <v>0</v>
          </cell>
          <cell r="AB13">
            <v>0</v>
          </cell>
          <cell r="AC13">
            <v>0</v>
          </cell>
          <cell r="AD13">
            <v>0</v>
          </cell>
          <cell r="AE13">
            <v>0</v>
          </cell>
          <cell r="AF13">
            <v>56902580.75</v>
          </cell>
          <cell r="AG13">
            <v>0</v>
          </cell>
          <cell r="AH13">
            <v>0</v>
          </cell>
          <cell r="AI13">
            <v>0.33629360219999999</v>
          </cell>
          <cell r="AJ13">
            <v>0</v>
          </cell>
          <cell r="AK13">
            <v>0</v>
          </cell>
          <cell r="AL13">
            <v>31484245.66</v>
          </cell>
          <cell r="AM13">
            <v>-7496398.8899999997</v>
          </cell>
          <cell r="AN13">
            <v>0</v>
          </cell>
          <cell r="AO13">
            <v>23987846.77</v>
          </cell>
          <cell r="AP13">
            <v>0</v>
          </cell>
          <cell r="AQ13">
            <v>423734.24</v>
          </cell>
          <cell r="AR13">
            <v>-227914.13</v>
          </cell>
        </row>
        <row r="14">
          <cell r="C14" t="str">
            <v>0016</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row>
        <row r="15">
          <cell r="C15" t="str">
            <v>0017</v>
          </cell>
          <cell r="D15">
            <v>2.62375582E-2</v>
          </cell>
          <cell r="E15">
            <v>27142726362.869999</v>
          </cell>
          <cell r="F15">
            <v>0</v>
          </cell>
          <cell r="G15">
            <v>0</v>
          </cell>
          <cell r="H15">
            <v>0</v>
          </cell>
          <cell r="I15">
            <v>0</v>
          </cell>
          <cell r="J15">
            <v>0</v>
          </cell>
          <cell r="K15">
            <v>0</v>
          </cell>
          <cell r="L15">
            <v>27142726362.869999</v>
          </cell>
          <cell r="M15">
            <v>39399867.149999999</v>
          </cell>
          <cell r="N15">
            <v>0</v>
          </cell>
          <cell r="O15">
            <v>0</v>
          </cell>
          <cell r="P15">
            <v>0</v>
          </cell>
          <cell r="Q15">
            <v>0</v>
          </cell>
          <cell r="R15">
            <v>38359863.439999998</v>
          </cell>
          <cell r="S15">
            <v>31188.86</v>
          </cell>
          <cell r="T15">
            <v>1008814.85</v>
          </cell>
          <cell r="U15">
            <v>27119694850.34</v>
          </cell>
          <cell r="V15">
            <v>16368354.65</v>
          </cell>
          <cell r="W15">
            <v>0</v>
          </cell>
          <cell r="X15">
            <v>0</v>
          </cell>
          <cell r="Y15">
            <v>0</v>
          </cell>
          <cell r="Z15">
            <v>0</v>
          </cell>
          <cell r="AA15">
            <v>0</v>
          </cell>
          <cell r="AB15">
            <v>0</v>
          </cell>
          <cell r="AC15">
            <v>0</v>
          </cell>
          <cell r="AD15">
            <v>0</v>
          </cell>
          <cell r="AE15">
            <v>0</v>
          </cell>
          <cell r="AF15">
            <v>27141746214.889999</v>
          </cell>
          <cell r="AG15">
            <v>0</v>
          </cell>
          <cell r="AH15">
            <v>0</v>
          </cell>
          <cell r="AI15">
            <v>0.39534763540000001</v>
          </cell>
          <cell r="AJ15">
            <v>0</v>
          </cell>
          <cell r="AK15">
            <v>0</v>
          </cell>
          <cell r="AL15">
            <v>5724468593.1499996</v>
          </cell>
          <cell r="AM15">
            <v>-2970609.82</v>
          </cell>
          <cell r="AN15">
            <v>0</v>
          </cell>
          <cell r="AO15">
            <v>5721497983.3299999</v>
          </cell>
          <cell r="AP15">
            <v>0</v>
          </cell>
          <cell r="AQ15">
            <v>452145115.20999998</v>
          </cell>
          <cell r="AR15">
            <v>-350627691.31</v>
          </cell>
        </row>
        <row r="16">
          <cell r="C16" t="str">
            <v>0018</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row>
        <row r="17">
          <cell r="C17" t="str">
            <v>0019</v>
          </cell>
          <cell r="D17">
            <v>3.7538856900000001E-2</v>
          </cell>
          <cell r="E17">
            <v>51443255.789999999</v>
          </cell>
          <cell r="F17">
            <v>0</v>
          </cell>
          <cell r="G17">
            <v>0</v>
          </cell>
          <cell r="H17">
            <v>0</v>
          </cell>
          <cell r="I17">
            <v>0</v>
          </cell>
          <cell r="J17">
            <v>0</v>
          </cell>
          <cell r="K17">
            <v>0</v>
          </cell>
          <cell r="L17">
            <v>51443255.789999999</v>
          </cell>
          <cell r="M17">
            <v>526792.82999999996</v>
          </cell>
          <cell r="N17">
            <v>0</v>
          </cell>
          <cell r="O17">
            <v>0</v>
          </cell>
          <cell r="P17">
            <v>0</v>
          </cell>
          <cell r="Q17">
            <v>0</v>
          </cell>
          <cell r="R17">
            <v>526792.82999999996</v>
          </cell>
          <cell r="S17">
            <v>0</v>
          </cell>
          <cell r="T17">
            <v>0</v>
          </cell>
          <cell r="U17">
            <v>51127180.090000004</v>
          </cell>
          <cell r="V17">
            <v>210717.13</v>
          </cell>
          <cell r="W17">
            <v>0</v>
          </cell>
          <cell r="X17">
            <v>0</v>
          </cell>
          <cell r="Y17">
            <v>0</v>
          </cell>
          <cell r="Z17">
            <v>0</v>
          </cell>
          <cell r="AA17">
            <v>0</v>
          </cell>
          <cell r="AB17">
            <v>0</v>
          </cell>
          <cell r="AC17">
            <v>0</v>
          </cell>
          <cell r="AD17">
            <v>0</v>
          </cell>
          <cell r="AE17">
            <v>0</v>
          </cell>
          <cell r="AF17">
            <v>51443255.789999999</v>
          </cell>
          <cell r="AG17">
            <v>0</v>
          </cell>
          <cell r="AH17">
            <v>0</v>
          </cell>
          <cell r="AI17">
            <v>0.36029871749999998</v>
          </cell>
          <cell r="AJ17">
            <v>0</v>
          </cell>
          <cell r="AK17">
            <v>0</v>
          </cell>
          <cell r="AL17">
            <v>22279034.539999999</v>
          </cell>
          <cell r="AM17">
            <v>-4421993.33</v>
          </cell>
          <cell r="AN17">
            <v>0</v>
          </cell>
          <cell r="AO17">
            <v>17857041.210000001</v>
          </cell>
          <cell r="AP17">
            <v>0</v>
          </cell>
          <cell r="AQ17">
            <v>1033888.43</v>
          </cell>
          <cell r="AR17">
            <v>-922075.65</v>
          </cell>
        </row>
        <row r="18">
          <cell r="C18" t="str">
            <v>0900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row>
        <row r="19">
          <cell r="C19" t="str">
            <v>0910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row>
        <row r="20">
          <cell r="C20" t="str">
            <v/>
          </cell>
          <cell r="D20" t="str">
            <v/>
          </cell>
          <cell r="E20" t="str">
            <v/>
          </cell>
          <cell r="F20" t="str">
            <v/>
          </cell>
          <cell r="G20" t="str">
            <v/>
          </cell>
          <cell r="H20" t="str">
            <v/>
          </cell>
          <cell r="I20" t="str">
            <v/>
          </cell>
          <cell r="J20" t="str">
            <v/>
          </cell>
          <cell r="K20" t="str">
            <v/>
          </cell>
          <cell r="L20" t="str">
            <v/>
          </cell>
          <cell r="M20" t="str">
            <v/>
          </cell>
          <cell r="N20" t="str">
            <v/>
          </cell>
          <cell r="O20" t="str">
            <v/>
          </cell>
          <cell r="P20" t="str">
            <v/>
          </cell>
          <cell r="Q20" t="str">
            <v/>
          </cell>
          <cell r="R20" t="str">
            <v/>
          </cell>
          <cell r="S20" t="str">
            <v/>
          </cell>
          <cell r="T20" t="str">
            <v/>
          </cell>
          <cell r="U20" t="str">
            <v/>
          </cell>
          <cell r="V20" t="str">
            <v/>
          </cell>
          <cell r="W20" t="str">
            <v/>
          </cell>
          <cell r="X20" t="str">
            <v/>
          </cell>
          <cell r="Y20" t="str">
            <v/>
          </cell>
          <cell r="Z20" t="str">
            <v/>
          </cell>
          <cell r="AA20" t="str">
            <v/>
          </cell>
          <cell r="AB20" t="str">
            <v/>
          </cell>
          <cell r="AC20" t="str">
            <v/>
          </cell>
          <cell r="AD20" t="str">
            <v/>
          </cell>
          <cell r="AE20" t="str">
            <v/>
          </cell>
          <cell r="AF20" t="str">
            <v/>
          </cell>
          <cell r="AG20" t="str">
            <v/>
          </cell>
          <cell r="AH20" t="str">
            <v/>
          </cell>
          <cell r="AI20" t="str">
            <v/>
          </cell>
          <cell r="AJ20" t="str">
            <v/>
          </cell>
          <cell r="AK20" t="str">
            <v/>
          </cell>
          <cell r="AL20" t="str">
            <v/>
          </cell>
          <cell r="AM20" t="str">
            <v/>
          </cell>
          <cell r="AN20" t="str">
            <v/>
          </cell>
          <cell r="AO20" t="str">
            <v/>
          </cell>
          <cell r="AP20" t="str">
            <v/>
          </cell>
          <cell r="AQ20" t="str">
            <v/>
          </cell>
          <cell r="AR20" t="str">
            <v/>
          </cell>
        </row>
        <row r="21">
          <cell r="C21" t="str">
            <v>0020</v>
          </cell>
          <cell r="D21">
            <v>3.3170799899999999E-2</v>
          </cell>
          <cell r="E21">
            <v>33389897506.48</v>
          </cell>
          <cell r="F21" t="str">
            <v/>
          </cell>
          <cell r="G21">
            <v>0</v>
          </cell>
          <cell r="H21">
            <v>0</v>
          </cell>
          <cell r="I21">
            <v>0</v>
          </cell>
          <cell r="J21">
            <v>0</v>
          </cell>
          <cell r="K21">
            <v>0</v>
          </cell>
          <cell r="L21">
            <v>33389897506.48</v>
          </cell>
          <cell r="N21" t="str">
            <v/>
          </cell>
          <cell r="O21" t="str">
            <v/>
          </cell>
          <cell r="P21" t="str">
            <v/>
          </cell>
          <cell r="Q21" t="str">
            <v/>
          </cell>
          <cell r="R21" t="str">
            <v/>
          </cell>
          <cell r="S21" t="str">
            <v/>
          </cell>
          <cell r="T21" t="str">
            <v/>
          </cell>
          <cell r="U21">
            <v>33389897507.619999</v>
          </cell>
          <cell r="X21" t="str">
            <v/>
          </cell>
          <cell r="Y21">
            <v>0</v>
          </cell>
          <cell r="Z21">
            <v>0</v>
          </cell>
          <cell r="AA21">
            <v>0</v>
          </cell>
          <cell r="AB21">
            <v>0</v>
          </cell>
          <cell r="AC21">
            <v>0</v>
          </cell>
          <cell r="AD21">
            <v>0</v>
          </cell>
          <cell r="AE21">
            <v>0</v>
          </cell>
          <cell r="AF21">
            <v>27153262810.700001</v>
          </cell>
          <cell r="AG21">
            <v>0</v>
          </cell>
          <cell r="AH21">
            <v>0</v>
          </cell>
          <cell r="AI21">
            <v>0.4279689854</v>
          </cell>
          <cell r="AJ21" t="str">
            <v/>
          </cell>
          <cell r="AK21">
            <v>0</v>
          </cell>
          <cell r="AL21">
            <v>8092978742.6099997</v>
          </cell>
          <cell r="AM21">
            <v>-7443054.0099999998</v>
          </cell>
          <cell r="AN21">
            <v>0</v>
          </cell>
          <cell r="AO21">
            <v>8085535688.6000004</v>
          </cell>
          <cell r="AP21" t="str">
            <v/>
          </cell>
          <cell r="AQ21">
            <v>752387016.13</v>
          </cell>
          <cell r="AR21">
            <v>-591372855.22000003</v>
          </cell>
        </row>
        <row r="22">
          <cell r="C22" t="str">
            <v>0030</v>
          </cell>
          <cell r="D22">
            <v>6.4619068999999998E-3</v>
          </cell>
          <cell r="E22">
            <v>4112949359.8899999</v>
          </cell>
          <cell r="F22" t="str">
            <v/>
          </cell>
          <cell r="G22">
            <v>0</v>
          </cell>
          <cell r="H22">
            <v>0</v>
          </cell>
          <cell r="I22">
            <v>0</v>
          </cell>
          <cell r="J22">
            <v>0</v>
          </cell>
          <cell r="K22">
            <v>0</v>
          </cell>
          <cell r="L22">
            <v>4112949359.8899999</v>
          </cell>
          <cell r="N22" t="str">
            <v/>
          </cell>
          <cell r="O22" t="str">
            <v/>
          </cell>
          <cell r="P22" t="str">
            <v/>
          </cell>
          <cell r="Q22" t="str">
            <v/>
          </cell>
          <cell r="R22" t="str">
            <v/>
          </cell>
          <cell r="S22" t="str">
            <v/>
          </cell>
          <cell r="T22" t="str">
            <v/>
          </cell>
          <cell r="U22">
            <v>2509041968.5100002</v>
          </cell>
          <cell r="X22" t="str">
            <v/>
          </cell>
          <cell r="Y22">
            <v>0</v>
          </cell>
          <cell r="Z22">
            <v>0</v>
          </cell>
          <cell r="AA22">
            <v>0</v>
          </cell>
          <cell r="AB22">
            <v>0</v>
          </cell>
          <cell r="AC22">
            <v>0</v>
          </cell>
          <cell r="AD22">
            <v>0</v>
          </cell>
          <cell r="AE22">
            <v>0</v>
          </cell>
          <cell r="AF22">
            <v>39926659.979999997</v>
          </cell>
          <cell r="AG22">
            <v>0</v>
          </cell>
          <cell r="AH22">
            <v>0</v>
          </cell>
          <cell r="AI22">
            <v>0.6731227219</v>
          </cell>
          <cell r="AJ22" t="str">
            <v/>
          </cell>
          <cell r="AK22">
            <v>0</v>
          </cell>
          <cell r="AL22">
            <v>380996719.43000001</v>
          </cell>
          <cell r="AM22">
            <v>-53344.88</v>
          </cell>
          <cell r="AN22">
            <v>0</v>
          </cell>
          <cell r="AO22">
            <v>380943374.55000001</v>
          </cell>
          <cell r="AP22" t="str">
            <v/>
          </cell>
          <cell r="AQ22">
            <v>10467861.15</v>
          </cell>
          <cell r="AR22">
            <v>-14517272.32</v>
          </cell>
        </row>
        <row r="23">
          <cell r="C23" t="str">
            <v/>
          </cell>
          <cell r="D23" t="str">
            <v/>
          </cell>
          <cell r="E23" t="str">
            <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cell r="U23" t="str">
            <v/>
          </cell>
          <cell r="V23" t="str">
            <v/>
          </cell>
          <cell r="W23" t="str">
            <v/>
          </cell>
          <cell r="X23" t="str">
            <v/>
          </cell>
          <cell r="Y23" t="str">
            <v/>
          </cell>
          <cell r="Z23" t="str">
            <v/>
          </cell>
          <cell r="AA23" t="str">
            <v/>
          </cell>
          <cell r="AB23" t="str">
            <v/>
          </cell>
          <cell r="AC23" t="str">
            <v/>
          </cell>
          <cell r="AD23" t="str">
            <v/>
          </cell>
          <cell r="AE23" t="str">
            <v/>
          </cell>
          <cell r="AF23" t="str">
            <v/>
          </cell>
          <cell r="AG23" t="str">
            <v/>
          </cell>
          <cell r="AH23" t="str">
            <v/>
          </cell>
          <cell r="AI23" t="str">
            <v/>
          </cell>
          <cell r="AJ23" t="str">
            <v/>
          </cell>
          <cell r="AK23" t="str">
            <v/>
          </cell>
          <cell r="AL23" t="str">
            <v/>
          </cell>
          <cell r="AM23" t="str">
            <v/>
          </cell>
          <cell r="AN23" t="str">
            <v/>
          </cell>
          <cell r="AO23" t="str">
            <v/>
          </cell>
          <cell r="AP23" t="str">
            <v/>
          </cell>
          <cell r="AQ23" t="str">
            <v/>
          </cell>
          <cell r="AR23" t="str">
            <v/>
          </cell>
        </row>
        <row r="24">
          <cell r="C24" t="str">
            <v>0040</v>
          </cell>
          <cell r="D24">
            <v>0</v>
          </cell>
          <cell r="E24" t="str">
            <v/>
          </cell>
          <cell r="F24" t="str">
            <v/>
          </cell>
          <cell r="G24" t="str">
            <v/>
          </cell>
          <cell r="H24" t="str">
            <v/>
          </cell>
          <cell r="I24" t="str">
            <v/>
          </cell>
          <cell r="J24" t="str">
            <v/>
          </cell>
          <cell r="K24" t="str">
            <v/>
          </cell>
          <cell r="L24" t="str">
            <v/>
          </cell>
          <cell r="N24" t="str">
            <v/>
          </cell>
          <cell r="O24" t="str">
            <v/>
          </cell>
          <cell r="P24" t="str">
            <v/>
          </cell>
          <cell r="Q24" t="str">
            <v/>
          </cell>
          <cell r="R24" t="str">
            <v/>
          </cell>
          <cell r="S24" t="str">
            <v/>
          </cell>
          <cell r="T24" t="str">
            <v/>
          </cell>
          <cell r="U24">
            <v>0</v>
          </cell>
          <cell r="X24" t="str">
            <v/>
          </cell>
          <cell r="Y24">
            <v>0</v>
          </cell>
          <cell r="Z24">
            <v>0</v>
          </cell>
          <cell r="AA24">
            <v>0</v>
          </cell>
          <cell r="AB24">
            <v>0</v>
          </cell>
          <cell r="AC24">
            <v>0</v>
          </cell>
          <cell r="AD24">
            <v>0</v>
          </cell>
          <cell r="AE24">
            <v>0</v>
          </cell>
          <cell r="AF24">
            <v>0</v>
          </cell>
          <cell r="AG24">
            <v>0</v>
          </cell>
          <cell r="AH24">
            <v>0</v>
          </cell>
          <cell r="AI24">
            <v>0</v>
          </cell>
          <cell r="AJ24" t="str">
            <v/>
          </cell>
          <cell r="AK24">
            <v>0</v>
          </cell>
          <cell r="AL24">
            <v>0</v>
          </cell>
          <cell r="AM24">
            <v>0</v>
          </cell>
          <cell r="AN24">
            <v>0</v>
          </cell>
          <cell r="AO24">
            <v>0</v>
          </cell>
          <cell r="AP24" t="str">
            <v/>
          </cell>
          <cell r="AQ24">
            <v>0</v>
          </cell>
          <cell r="AR24">
            <v>0</v>
          </cell>
        </row>
        <row r="25">
          <cell r="C25" t="str">
            <v>0050</v>
          </cell>
          <cell r="D25">
            <v>0</v>
          </cell>
          <cell r="E25" t="str">
            <v/>
          </cell>
          <cell r="F25" t="str">
            <v/>
          </cell>
          <cell r="G25" t="str">
            <v/>
          </cell>
          <cell r="H25" t="str">
            <v/>
          </cell>
          <cell r="I25" t="str">
            <v/>
          </cell>
          <cell r="J25" t="str">
            <v/>
          </cell>
          <cell r="K25" t="str">
            <v/>
          </cell>
          <cell r="L25" t="str">
            <v/>
          </cell>
          <cell r="N25" t="str">
            <v/>
          </cell>
          <cell r="O25" t="str">
            <v/>
          </cell>
          <cell r="P25" t="str">
            <v/>
          </cell>
          <cell r="Q25" t="str">
            <v/>
          </cell>
          <cell r="R25" t="str">
            <v/>
          </cell>
          <cell r="S25" t="str">
            <v/>
          </cell>
          <cell r="T25" t="str">
            <v/>
          </cell>
          <cell r="U25">
            <v>0</v>
          </cell>
          <cell r="X25" t="str">
            <v/>
          </cell>
          <cell r="Y25">
            <v>0</v>
          </cell>
          <cell r="Z25">
            <v>0</v>
          </cell>
          <cell r="AA25">
            <v>0</v>
          </cell>
          <cell r="AB25">
            <v>0</v>
          </cell>
          <cell r="AC25">
            <v>0</v>
          </cell>
          <cell r="AD25">
            <v>0</v>
          </cell>
          <cell r="AE25">
            <v>0</v>
          </cell>
          <cell r="AF25">
            <v>0</v>
          </cell>
          <cell r="AG25">
            <v>0</v>
          </cell>
          <cell r="AH25">
            <v>0</v>
          </cell>
          <cell r="AI25">
            <v>0</v>
          </cell>
          <cell r="AJ25" t="str">
            <v/>
          </cell>
          <cell r="AK25">
            <v>0</v>
          </cell>
          <cell r="AL25">
            <v>0</v>
          </cell>
          <cell r="AM25">
            <v>0</v>
          </cell>
          <cell r="AN25">
            <v>0</v>
          </cell>
          <cell r="AO25">
            <v>0</v>
          </cell>
          <cell r="AP25" t="str">
            <v/>
          </cell>
          <cell r="AQ25">
            <v>0</v>
          </cell>
          <cell r="AR25">
            <v>0</v>
          </cell>
        </row>
        <row r="26">
          <cell r="C26" t="str">
            <v>0060</v>
          </cell>
          <cell r="D26">
            <v>0</v>
          </cell>
          <cell r="E26" t="str">
            <v/>
          </cell>
          <cell r="F26" t="str">
            <v/>
          </cell>
          <cell r="G26" t="str">
            <v/>
          </cell>
          <cell r="H26" t="str">
            <v/>
          </cell>
          <cell r="I26" t="str">
            <v/>
          </cell>
          <cell r="J26" t="str">
            <v/>
          </cell>
          <cell r="K26" t="str">
            <v/>
          </cell>
          <cell r="L26" t="str">
            <v/>
          </cell>
          <cell r="N26" t="str">
            <v/>
          </cell>
          <cell r="O26" t="str">
            <v/>
          </cell>
          <cell r="P26" t="str">
            <v/>
          </cell>
          <cell r="Q26" t="str">
            <v/>
          </cell>
          <cell r="R26" t="str">
            <v/>
          </cell>
          <cell r="S26" t="str">
            <v/>
          </cell>
          <cell r="T26" t="str">
            <v/>
          </cell>
          <cell r="U26">
            <v>0</v>
          </cell>
          <cell r="X26" t="str">
            <v/>
          </cell>
          <cell r="Y26">
            <v>0</v>
          </cell>
          <cell r="Z26">
            <v>0</v>
          </cell>
          <cell r="AA26">
            <v>0</v>
          </cell>
          <cell r="AB26">
            <v>0</v>
          </cell>
          <cell r="AC26">
            <v>0</v>
          </cell>
          <cell r="AD26">
            <v>0</v>
          </cell>
          <cell r="AE26">
            <v>0</v>
          </cell>
          <cell r="AF26">
            <v>0</v>
          </cell>
          <cell r="AG26">
            <v>0</v>
          </cell>
          <cell r="AH26">
            <v>0</v>
          </cell>
          <cell r="AI26">
            <v>0</v>
          </cell>
          <cell r="AJ26" t="str">
            <v/>
          </cell>
          <cell r="AK26">
            <v>0</v>
          </cell>
          <cell r="AL26">
            <v>0</v>
          </cell>
          <cell r="AM26">
            <v>0</v>
          </cell>
          <cell r="AN26">
            <v>0</v>
          </cell>
          <cell r="AO26">
            <v>0</v>
          </cell>
          <cell r="AP26" t="str">
            <v/>
          </cell>
          <cell r="AQ26">
            <v>0</v>
          </cell>
          <cell r="AR26">
            <v>0</v>
          </cell>
        </row>
        <row r="27">
          <cell r="C27" t="str">
            <v>0070</v>
          </cell>
          <cell r="D27">
            <v>3.1304066999999998E-2</v>
          </cell>
          <cell r="E27">
            <v>37502846866.339996</v>
          </cell>
          <cell r="F27">
            <v>0</v>
          </cell>
          <cell r="G27">
            <v>0</v>
          </cell>
          <cell r="H27">
            <v>0</v>
          </cell>
          <cell r="I27">
            <v>0</v>
          </cell>
          <cell r="J27">
            <v>0</v>
          </cell>
          <cell r="K27">
            <v>0</v>
          </cell>
          <cell r="L27">
            <v>37502846866.339996</v>
          </cell>
          <cell r="M27">
            <v>4112949359.8899999</v>
          </cell>
          <cell r="N27">
            <v>3519660762.5100002</v>
          </cell>
          <cell r="O27">
            <v>0</v>
          </cell>
          <cell r="P27">
            <v>0</v>
          </cell>
          <cell r="Q27">
            <v>0</v>
          </cell>
          <cell r="R27">
            <v>590206843.83000004</v>
          </cell>
          <cell r="S27">
            <v>31188.86</v>
          </cell>
          <cell r="T27">
            <v>3050564.69</v>
          </cell>
          <cell r="U27">
            <v>35898939476.139999</v>
          </cell>
          <cell r="V27">
            <v>2509041968.5100002</v>
          </cell>
          <cell r="W27">
            <v>0</v>
          </cell>
          <cell r="X27">
            <v>0</v>
          </cell>
          <cell r="Y27">
            <v>0</v>
          </cell>
          <cell r="Z27">
            <v>0</v>
          </cell>
          <cell r="AA27">
            <v>0</v>
          </cell>
          <cell r="AB27">
            <v>0</v>
          </cell>
          <cell r="AC27">
            <v>0</v>
          </cell>
          <cell r="AD27">
            <v>0</v>
          </cell>
          <cell r="AE27">
            <v>0</v>
          </cell>
          <cell r="AF27">
            <v>27193189470.68</v>
          </cell>
          <cell r="AG27">
            <v>0</v>
          </cell>
          <cell r="AH27">
            <v>0</v>
          </cell>
          <cell r="AI27">
            <v>0.44510322450000001</v>
          </cell>
          <cell r="AJ27">
            <v>0</v>
          </cell>
          <cell r="AK27">
            <v>0</v>
          </cell>
          <cell r="AL27">
            <v>8473975462.04</v>
          </cell>
          <cell r="AM27">
            <v>-7496398.8899999997</v>
          </cell>
          <cell r="AN27">
            <v>0</v>
          </cell>
          <cell r="AO27">
            <v>8466479063.1499996</v>
          </cell>
          <cell r="AP27">
            <v>0</v>
          </cell>
          <cell r="AQ27">
            <v>762854877.27999997</v>
          </cell>
          <cell r="AR27">
            <v>-605890127.53999996</v>
          </cell>
        </row>
        <row r="28">
          <cell r="C28" t="str">
            <v>0080</v>
          </cell>
          <cell r="D28" t="str">
            <v/>
          </cell>
          <cell r="E28">
            <v>0</v>
          </cell>
          <cell r="F28" t="str">
            <v/>
          </cell>
          <cell r="G28" t="str">
            <v/>
          </cell>
          <cell r="H28" t="str">
            <v/>
          </cell>
          <cell r="I28" t="str">
            <v/>
          </cell>
          <cell r="J28" t="str">
            <v/>
          </cell>
          <cell r="K28" t="str">
            <v/>
          </cell>
          <cell r="L28">
            <v>0</v>
          </cell>
          <cell r="M28">
            <v>0</v>
          </cell>
          <cell r="N28">
            <v>0</v>
          </cell>
          <cell r="O28">
            <v>0</v>
          </cell>
          <cell r="P28">
            <v>0</v>
          </cell>
          <cell r="Q28">
            <v>0</v>
          </cell>
          <cell r="R28">
            <v>0</v>
          </cell>
          <cell r="S28">
            <v>0</v>
          </cell>
          <cell r="T28">
            <v>0</v>
          </cell>
          <cell r="U28">
            <v>0</v>
          </cell>
          <cell r="V28">
            <v>0</v>
          </cell>
          <cell r="W28">
            <v>0</v>
          </cell>
          <cell r="X28" t="str">
            <v/>
          </cell>
          <cell r="Y28" t="str">
            <v/>
          </cell>
          <cell r="Z28" t="str">
            <v/>
          </cell>
          <cell r="AA28" t="str">
            <v/>
          </cell>
          <cell r="AB28" t="str">
            <v/>
          </cell>
          <cell r="AC28" t="str">
            <v/>
          </cell>
          <cell r="AD28" t="str">
            <v/>
          </cell>
          <cell r="AE28" t="str">
            <v/>
          </cell>
          <cell r="AF28" t="str">
            <v/>
          </cell>
          <cell r="AG28" t="str">
            <v/>
          </cell>
          <cell r="AH28" t="str">
            <v/>
          </cell>
          <cell r="AI28" t="str">
            <v/>
          </cell>
          <cell r="AJ28" t="str">
            <v/>
          </cell>
          <cell r="AK28" t="str">
            <v/>
          </cell>
          <cell r="AL28" t="str">
            <v/>
          </cell>
          <cell r="AM28" t="str">
            <v/>
          </cell>
          <cell r="AN28" t="str">
            <v/>
          </cell>
          <cell r="AO28">
            <v>0</v>
          </cell>
          <cell r="AP28" t="str">
            <v/>
          </cell>
          <cell r="AQ28">
            <v>0</v>
          </cell>
          <cell r="AR28">
            <v>0</v>
          </cell>
        </row>
        <row r="29">
          <cell r="C29" t="str">
            <v>0160</v>
          </cell>
          <cell r="D29" t="str">
            <v/>
          </cell>
          <cell r="E29">
            <v>0</v>
          </cell>
          <cell r="F29" t="str">
            <v/>
          </cell>
          <cell r="G29" t="str">
            <v/>
          </cell>
          <cell r="H29" t="str">
            <v/>
          </cell>
          <cell r="I29" t="str">
            <v/>
          </cell>
          <cell r="J29" t="str">
            <v/>
          </cell>
          <cell r="K29" t="str">
            <v/>
          </cell>
          <cell r="L29">
            <v>0</v>
          </cell>
          <cell r="M29">
            <v>0</v>
          </cell>
          <cell r="N29">
            <v>0</v>
          </cell>
          <cell r="O29">
            <v>0</v>
          </cell>
          <cell r="P29">
            <v>0</v>
          </cell>
          <cell r="Q29">
            <v>0</v>
          </cell>
          <cell r="R29">
            <v>0</v>
          </cell>
          <cell r="S29">
            <v>0</v>
          </cell>
          <cell r="T29">
            <v>0</v>
          </cell>
          <cell r="U29">
            <v>0</v>
          </cell>
          <cell r="V29">
            <v>0</v>
          </cell>
          <cell r="W29">
            <v>0</v>
          </cell>
          <cell r="X29" t="str">
            <v/>
          </cell>
          <cell r="Y29" t="str">
            <v/>
          </cell>
          <cell r="Z29" t="str">
            <v/>
          </cell>
          <cell r="AA29" t="str">
            <v/>
          </cell>
          <cell r="AB29" t="str">
            <v/>
          </cell>
          <cell r="AC29" t="str">
            <v/>
          </cell>
          <cell r="AD29" t="str">
            <v/>
          </cell>
          <cell r="AE29" t="str">
            <v/>
          </cell>
          <cell r="AF29" t="str">
            <v/>
          </cell>
          <cell r="AG29" t="str">
            <v/>
          </cell>
          <cell r="AH29" t="str">
            <v/>
          </cell>
          <cell r="AI29" t="str">
            <v/>
          </cell>
          <cell r="AJ29" t="str">
            <v/>
          </cell>
          <cell r="AK29" t="str">
            <v/>
          </cell>
          <cell r="AL29" t="str">
            <v/>
          </cell>
          <cell r="AM29" t="str">
            <v/>
          </cell>
          <cell r="AN29" t="str">
            <v/>
          </cell>
          <cell r="AO29">
            <v>0</v>
          </cell>
          <cell r="AP29" t="str">
            <v/>
          </cell>
          <cell r="AQ29" t="str">
            <v/>
          </cell>
          <cell r="AR29">
            <v>0</v>
          </cell>
        </row>
        <row r="30">
          <cell r="C30" t="str">
            <v>0170</v>
          </cell>
          <cell r="D30" t="str">
            <v/>
          </cell>
          <cell r="E30">
            <v>0</v>
          </cell>
          <cell r="F30" t="str">
            <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t="str">
            <v/>
          </cell>
          <cell r="Y30" t="str">
            <v/>
          </cell>
          <cell r="Z30" t="str">
            <v/>
          </cell>
          <cell r="AA30" t="str">
            <v/>
          </cell>
          <cell r="AB30" t="str">
            <v/>
          </cell>
          <cell r="AC30" t="str">
            <v/>
          </cell>
          <cell r="AD30" t="str">
            <v/>
          </cell>
          <cell r="AE30" t="str">
            <v/>
          </cell>
          <cell r="AF30" t="str">
            <v/>
          </cell>
          <cell r="AG30" t="str">
            <v/>
          </cell>
          <cell r="AH30" t="str">
            <v/>
          </cell>
          <cell r="AI30" t="str">
            <v/>
          </cell>
          <cell r="AJ30" t="str">
            <v/>
          </cell>
          <cell r="AK30" t="str">
            <v/>
          </cell>
          <cell r="AL30" t="str">
            <v/>
          </cell>
          <cell r="AM30" t="str">
            <v/>
          </cell>
          <cell r="AN30" t="str">
            <v/>
          </cell>
          <cell r="AO30">
            <v>0</v>
          </cell>
          <cell r="AP30" t="str">
            <v/>
          </cell>
          <cell r="AQ30" t="str">
            <v/>
          </cell>
          <cell r="AR30">
            <v>0</v>
          </cell>
        </row>
        <row r="31">
          <cell r="C31" t="str">
            <v>0180</v>
          </cell>
          <cell r="D31">
            <v>0</v>
          </cell>
          <cell r="E31">
            <v>0</v>
          </cell>
          <cell r="F31" t="str">
            <v/>
          </cell>
          <cell r="G31">
            <v>0</v>
          </cell>
          <cell r="H31">
            <v>0</v>
          </cell>
          <cell r="I31">
            <v>0</v>
          </cell>
          <cell r="J31">
            <v>0</v>
          </cell>
          <cell r="K31">
            <v>0</v>
          </cell>
          <cell r="L31">
            <v>0</v>
          </cell>
          <cell r="M31" t="str">
            <v/>
          </cell>
          <cell r="N31" t="str">
            <v/>
          </cell>
          <cell r="O31" t="str">
            <v/>
          </cell>
          <cell r="P31" t="str">
            <v/>
          </cell>
          <cell r="Q31" t="str">
            <v/>
          </cell>
          <cell r="R31" t="str">
            <v/>
          </cell>
          <cell r="S31" t="str">
            <v/>
          </cell>
          <cell r="T31" t="str">
            <v/>
          </cell>
          <cell r="U31">
            <v>0</v>
          </cell>
          <cell r="V31" t="str">
            <v/>
          </cell>
          <cell r="W31">
            <v>0</v>
          </cell>
          <cell r="X31" t="str">
            <v/>
          </cell>
          <cell r="Y31">
            <v>0</v>
          </cell>
          <cell r="Z31">
            <v>0</v>
          </cell>
          <cell r="AA31">
            <v>0</v>
          </cell>
          <cell r="AB31">
            <v>0</v>
          </cell>
          <cell r="AC31">
            <v>0</v>
          </cell>
          <cell r="AD31">
            <v>0</v>
          </cell>
          <cell r="AE31">
            <v>0</v>
          </cell>
          <cell r="AF31">
            <v>0</v>
          </cell>
          <cell r="AG31">
            <v>0</v>
          </cell>
          <cell r="AH31">
            <v>0</v>
          </cell>
          <cell r="AI31">
            <v>0</v>
          </cell>
          <cell r="AJ31" t="str">
            <v/>
          </cell>
          <cell r="AK31">
            <v>0</v>
          </cell>
          <cell r="AL31">
            <v>0</v>
          </cell>
          <cell r="AM31">
            <v>0</v>
          </cell>
          <cell r="AN31">
            <v>0</v>
          </cell>
          <cell r="AO31">
            <v>0</v>
          </cell>
          <cell r="AP31" t="str">
            <v/>
          </cell>
          <cell r="AQ31">
            <v>0</v>
          </cell>
          <cell r="AR31">
            <v>0</v>
          </cell>
        </row>
        <row r="32">
          <cell r="C32" t="str">
            <v/>
          </cell>
          <cell r="D32" t="str">
            <v/>
          </cell>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cell r="U32" t="str">
            <v/>
          </cell>
          <cell r="V32" t="str">
            <v/>
          </cell>
          <cell r="W32" t="str">
            <v/>
          </cell>
          <cell r="X32" t="str">
            <v/>
          </cell>
          <cell r="Y32" t="str">
            <v/>
          </cell>
          <cell r="Z32" t="str">
            <v/>
          </cell>
          <cell r="AA32" t="str">
            <v/>
          </cell>
          <cell r="AB32" t="str">
            <v/>
          </cell>
          <cell r="AC32" t="str">
            <v/>
          </cell>
          <cell r="AD32" t="str">
            <v/>
          </cell>
          <cell r="AE32" t="str">
            <v/>
          </cell>
          <cell r="AF32" t="str">
            <v/>
          </cell>
          <cell r="AG32" t="str">
            <v/>
          </cell>
          <cell r="AH32" t="str">
            <v/>
          </cell>
          <cell r="AI32" t="str">
            <v/>
          </cell>
          <cell r="AJ32" t="str">
            <v/>
          </cell>
          <cell r="AK32" t="str">
            <v/>
          </cell>
          <cell r="AL32" t="str">
            <v/>
          </cell>
          <cell r="AM32" t="str">
            <v/>
          </cell>
          <cell r="AN32" t="str">
            <v/>
          </cell>
          <cell r="AO32" t="str">
            <v/>
          </cell>
          <cell r="AP32" t="str">
            <v/>
          </cell>
          <cell r="AQ32" t="str">
            <v/>
          </cell>
          <cell r="AR32" t="str">
            <v/>
          </cell>
        </row>
        <row r="33">
          <cell r="C33" t="str">
            <v>0190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C34" t="str">
            <v>0200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C35" t="str">
            <v>0210</v>
          </cell>
          <cell r="D35" t="str">
            <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t="str">
            <v/>
          </cell>
          <cell r="AN35" t="str">
            <v/>
          </cell>
          <cell r="AO35">
            <v>0</v>
          </cell>
          <cell r="AP35">
            <v>0</v>
          </cell>
          <cell r="AQ35">
            <v>0</v>
          </cell>
          <cell r="AR35">
            <v>0</v>
          </cell>
        </row>
      </sheetData>
      <sheetData sheetId="33">
        <row r="11">
          <cell r="D11" t="str">
            <v>0010</v>
          </cell>
          <cell r="E11" t="str">
            <v>0020</v>
          </cell>
          <cell r="F11" t="str">
            <v>0030</v>
          </cell>
          <cell r="G11" t="str">
            <v>0040</v>
          </cell>
          <cell r="H11" t="str">
            <v>0050</v>
          </cell>
          <cell r="I11" t="str">
            <v>0060</v>
          </cell>
          <cell r="J11" t="str">
            <v>0070</v>
          </cell>
          <cell r="K11" t="str">
            <v>0080</v>
          </cell>
          <cell r="L11" t="str">
            <v>0090</v>
          </cell>
          <cell r="M11" t="str">
            <v>0100</v>
          </cell>
          <cell r="N11" t="str">
            <v>0101</v>
          </cell>
          <cell r="O11" t="str">
            <v>0102</v>
          </cell>
          <cell r="P11" t="str">
            <v>0103</v>
          </cell>
          <cell r="Q11" t="str">
            <v>0104</v>
          </cell>
          <cell r="R11" t="str">
            <v>0105</v>
          </cell>
          <cell r="S11" t="str">
            <v>0106</v>
          </cell>
          <cell r="T11" t="str">
            <v>0107</v>
          </cell>
          <cell r="U11" t="str">
            <v>0110</v>
          </cell>
          <cell r="V11" t="str">
            <v>0120</v>
          </cell>
          <cell r="W11" t="str">
            <v>0130</v>
          </cell>
          <cell r="X11" t="str">
            <v>0140</v>
          </cell>
          <cell r="Y11" t="str">
            <v>0150</v>
          </cell>
          <cell r="Z11" t="str">
            <v>0160</v>
          </cell>
          <cell r="AA11" t="str">
            <v>0170</v>
          </cell>
          <cell r="AB11" t="str">
            <v>0171</v>
          </cell>
          <cell r="AC11" t="str">
            <v>0172</v>
          </cell>
          <cell r="AD11" t="str">
            <v>0173</v>
          </cell>
          <cell r="AE11" t="str">
            <v>0180</v>
          </cell>
          <cell r="AF11" t="str">
            <v>0190</v>
          </cell>
          <cell r="AG11" t="str">
            <v>0200</v>
          </cell>
          <cell r="AH11" t="str">
            <v>0210</v>
          </cell>
          <cell r="AI11" t="str">
            <v>0230</v>
          </cell>
          <cell r="AJ11" t="str">
            <v>0240</v>
          </cell>
          <cell r="AK11" t="str">
            <v>0250</v>
          </cell>
          <cell r="AL11" t="str">
            <v>0255</v>
          </cell>
          <cell r="AM11" t="str">
            <v>0256</v>
          </cell>
          <cell r="AN11" t="str">
            <v>0257</v>
          </cell>
          <cell r="AO11" t="str">
            <v>0260</v>
          </cell>
          <cell r="AP11" t="str">
            <v>0270</v>
          </cell>
          <cell r="AQ11" t="str">
            <v>0280</v>
          </cell>
          <cell r="AR11" t="str">
            <v>0290</v>
          </cell>
        </row>
        <row r="12">
          <cell r="C12" t="str">
            <v>0010</v>
          </cell>
          <cell r="D12">
            <v>5.3311106699999999E-2</v>
          </cell>
          <cell r="E12">
            <v>5772809494.7299995</v>
          </cell>
          <cell r="F12">
            <v>0</v>
          </cell>
          <cell r="G12">
            <v>0</v>
          </cell>
          <cell r="H12">
            <v>0</v>
          </cell>
          <cell r="I12">
            <v>0</v>
          </cell>
          <cell r="J12">
            <v>0</v>
          </cell>
          <cell r="K12">
            <v>0</v>
          </cell>
          <cell r="L12">
            <v>5772809494.7299995</v>
          </cell>
          <cell r="M12">
            <v>3519660762.5100002</v>
          </cell>
          <cell r="N12">
            <v>3519660762.5100002</v>
          </cell>
          <cell r="O12">
            <v>0</v>
          </cell>
          <cell r="P12">
            <v>0</v>
          </cell>
          <cell r="Q12">
            <v>0</v>
          </cell>
          <cell r="R12">
            <v>0</v>
          </cell>
          <cell r="S12">
            <v>0</v>
          </cell>
          <cell r="T12">
            <v>0</v>
          </cell>
          <cell r="U12">
            <v>4523041805.2399998</v>
          </cell>
          <cell r="V12">
            <v>2269893071.8600001</v>
          </cell>
          <cell r="W12">
            <v>0</v>
          </cell>
          <cell r="X12">
            <v>0</v>
          </cell>
          <cell r="Y12">
            <v>0</v>
          </cell>
          <cell r="Z12">
            <v>0</v>
          </cell>
          <cell r="AA12">
            <v>0</v>
          </cell>
          <cell r="AB12">
            <v>0</v>
          </cell>
          <cell r="AC12">
            <v>0</v>
          </cell>
          <cell r="AD12">
            <v>0</v>
          </cell>
          <cell r="AE12">
            <v>0</v>
          </cell>
          <cell r="AF12">
            <v>0</v>
          </cell>
          <cell r="AG12">
            <v>0</v>
          </cell>
          <cell r="AH12">
            <v>0</v>
          </cell>
          <cell r="AI12">
            <v>0.73223617880000003</v>
          </cell>
          <cell r="AJ12">
            <v>0</v>
          </cell>
          <cell r="AK12">
            <v>0</v>
          </cell>
          <cell r="AL12">
            <v>1487260638.8699999</v>
          </cell>
          <cell r="AM12">
            <v>0</v>
          </cell>
          <cell r="AN12">
            <v>0</v>
          </cell>
          <cell r="AO12">
            <v>1487260638.8699999</v>
          </cell>
          <cell r="AP12">
            <v>0</v>
          </cell>
          <cell r="AQ12">
            <v>192793263.00999999</v>
          </cell>
          <cell r="AR12">
            <v>-164204791.87</v>
          </cell>
        </row>
        <row r="13">
          <cell r="C13" t="str">
            <v>0015</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row>
        <row r="14">
          <cell r="C14" t="str">
            <v>0016</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row>
        <row r="15">
          <cell r="C15" t="str">
            <v>0017</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row>
        <row r="16">
          <cell r="C16" t="str">
            <v>0018</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row>
        <row r="17">
          <cell r="C17" t="str">
            <v>0019</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row>
        <row r="18">
          <cell r="C18" t="str">
            <v>0900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row>
        <row r="19">
          <cell r="C19" t="str">
            <v>0910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row>
        <row r="20">
          <cell r="C20" t="str">
            <v/>
          </cell>
          <cell r="D20" t="str">
            <v/>
          </cell>
          <cell r="E20" t="str">
            <v/>
          </cell>
          <cell r="F20" t="str">
            <v/>
          </cell>
          <cell r="G20" t="str">
            <v/>
          </cell>
          <cell r="H20" t="str">
            <v/>
          </cell>
          <cell r="I20" t="str">
            <v/>
          </cell>
          <cell r="J20" t="str">
            <v/>
          </cell>
          <cell r="K20" t="str">
            <v/>
          </cell>
          <cell r="L20" t="str">
            <v/>
          </cell>
          <cell r="M20" t="str">
            <v/>
          </cell>
          <cell r="N20" t="str">
            <v/>
          </cell>
          <cell r="O20" t="str">
            <v/>
          </cell>
          <cell r="P20" t="str">
            <v/>
          </cell>
          <cell r="Q20" t="str">
            <v/>
          </cell>
          <cell r="R20" t="str">
            <v/>
          </cell>
          <cell r="S20" t="str">
            <v/>
          </cell>
          <cell r="T20" t="str">
            <v/>
          </cell>
          <cell r="U20" t="str">
            <v/>
          </cell>
          <cell r="V20" t="str">
            <v/>
          </cell>
          <cell r="W20" t="str">
            <v/>
          </cell>
          <cell r="X20" t="str">
            <v/>
          </cell>
          <cell r="Y20" t="str">
            <v/>
          </cell>
          <cell r="Z20" t="str">
            <v/>
          </cell>
          <cell r="AA20" t="str">
            <v/>
          </cell>
          <cell r="AB20" t="str">
            <v/>
          </cell>
          <cell r="AC20" t="str">
            <v/>
          </cell>
          <cell r="AD20" t="str">
            <v/>
          </cell>
          <cell r="AE20" t="str">
            <v/>
          </cell>
          <cell r="AF20" t="str">
            <v/>
          </cell>
          <cell r="AG20" t="str">
            <v/>
          </cell>
          <cell r="AH20" t="str">
            <v/>
          </cell>
          <cell r="AI20" t="str">
            <v/>
          </cell>
          <cell r="AJ20" t="str">
            <v/>
          </cell>
          <cell r="AK20" t="str">
            <v/>
          </cell>
          <cell r="AL20" t="str">
            <v/>
          </cell>
          <cell r="AM20" t="str">
            <v/>
          </cell>
          <cell r="AN20" t="str">
            <v/>
          </cell>
          <cell r="AO20" t="str">
            <v/>
          </cell>
          <cell r="AP20" t="str">
            <v/>
          </cell>
          <cell r="AQ20" t="str">
            <v/>
          </cell>
          <cell r="AR20" t="str">
            <v/>
          </cell>
        </row>
        <row r="21">
          <cell r="C21" t="str">
            <v>0020</v>
          </cell>
          <cell r="D21">
            <v>0.1020960239</v>
          </cell>
          <cell r="E21">
            <v>2253148732.2199998</v>
          </cell>
          <cell r="F21" t="str">
            <v/>
          </cell>
          <cell r="G21">
            <v>0</v>
          </cell>
          <cell r="H21">
            <v>0</v>
          </cell>
          <cell r="I21">
            <v>0</v>
          </cell>
          <cell r="J21">
            <v>0</v>
          </cell>
          <cell r="K21">
            <v>0</v>
          </cell>
          <cell r="L21">
            <v>2253148732.2199998</v>
          </cell>
          <cell r="N21" t="str">
            <v/>
          </cell>
          <cell r="O21" t="str">
            <v/>
          </cell>
          <cell r="P21" t="str">
            <v/>
          </cell>
          <cell r="Q21" t="str">
            <v/>
          </cell>
          <cell r="R21" t="str">
            <v/>
          </cell>
          <cell r="S21" t="str">
            <v/>
          </cell>
          <cell r="T21" t="str">
            <v/>
          </cell>
          <cell r="U21">
            <v>2253148733.3800001</v>
          </cell>
          <cell r="X21" t="str">
            <v/>
          </cell>
          <cell r="Y21">
            <v>0</v>
          </cell>
          <cell r="Z21">
            <v>0</v>
          </cell>
          <cell r="AA21">
            <v>0</v>
          </cell>
          <cell r="AB21">
            <v>0</v>
          </cell>
          <cell r="AC21">
            <v>0</v>
          </cell>
          <cell r="AD21">
            <v>0</v>
          </cell>
          <cell r="AE21">
            <v>0</v>
          </cell>
          <cell r="AF21">
            <v>0</v>
          </cell>
          <cell r="AG21">
            <v>0</v>
          </cell>
          <cell r="AH21">
            <v>0</v>
          </cell>
          <cell r="AI21">
            <v>0.76736310090000004</v>
          </cell>
          <cell r="AJ21" t="str">
            <v/>
          </cell>
          <cell r="AK21">
            <v>0</v>
          </cell>
          <cell r="AL21">
            <v>1228369354.4400001</v>
          </cell>
          <cell r="AM21">
            <v>0</v>
          </cell>
          <cell r="AN21">
            <v>0</v>
          </cell>
          <cell r="AO21">
            <v>1228369354.4400001</v>
          </cell>
          <cell r="AP21" t="str">
            <v/>
          </cell>
          <cell r="AQ21">
            <v>184584775.88</v>
          </cell>
          <cell r="AR21">
            <v>-150065671.12</v>
          </cell>
        </row>
        <row r="22">
          <cell r="C22" t="str">
            <v>0030</v>
          </cell>
          <cell r="D22">
            <v>4.8860615999999999E-3</v>
          </cell>
          <cell r="E22">
            <v>3519660762.5100002</v>
          </cell>
          <cell r="F22" t="str">
            <v/>
          </cell>
          <cell r="G22">
            <v>0</v>
          </cell>
          <cell r="H22">
            <v>0</v>
          </cell>
          <cell r="I22">
            <v>0</v>
          </cell>
          <cell r="J22">
            <v>0</v>
          </cell>
          <cell r="K22">
            <v>0</v>
          </cell>
          <cell r="L22">
            <v>3519660762.5100002</v>
          </cell>
          <cell r="N22" t="str">
            <v/>
          </cell>
          <cell r="O22" t="str">
            <v/>
          </cell>
          <cell r="P22" t="str">
            <v/>
          </cell>
          <cell r="Q22" t="str">
            <v/>
          </cell>
          <cell r="R22" t="str">
            <v/>
          </cell>
          <cell r="S22" t="str">
            <v/>
          </cell>
          <cell r="T22" t="str">
            <v/>
          </cell>
          <cell r="U22">
            <v>2269893071.8600001</v>
          </cell>
          <cell r="X22" t="str">
            <v/>
          </cell>
          <cell r="Y22">
            <v>0</v>
          </cell>
          <cell r="Z22">
            <v>0</v>
          </cell>
          <cell r="AA22">
            <v>0</v>
          </cell>
          <cell r="AB22">
            <v>0</v>
          </cell>
          <cell r="AC22">
            <v>0</v>
          </cell>
          <cell r="AD22">
            <v>0</v>
          </cell>
          <cell r="AE22">
            <v>0</v>
          </cell>
          <cell r="AF22">
            <v>0</v>
          </cell>
          <cell r="AG22">
            <v>0</v>
          </cell>
          <cell r="AH22">
            <v>0</v>
          </cell>
          <cell r="AI22">
            <v>0.69736837789999995</v>
          </cell>
          <cell r="AJ22" t="str">
            <v/>
          </cell>
          <cell r="AK22">
            <v>0</v>
          </cell>
          <cell r="AL22">
            <v>258891284.43000001</v>
          </cell>
          <cell r="AM22">
            <v>0</v>
          </cell>
          <cell r="AN22">
            <v>0</v>
          </cell>
          <cell r="AO22">
            <v>258891284.43000001</v>
          </cell>
          <cell r="AP22" t="str">
            <v/>
          </cell>
          <cell r="AQ22">
            <v>8208487.1299999999</v>
          </cell>
          <cell r="AR22">
            <v>-14139120.75</v>
          </cell>
        </row>
        <row r="23">
          <cell r="C23" t="str">
            <v/>
          </cell>
          <cell r="D23" t="str">
            <v/>
          </cell>
          <cell r="E23" t="str">
            <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cell r="U23" t="str">
            <v/>
          </cell>
          <cell r="V23" t="str">
            <v/>
          </cell>
          <cell r="W23" t="str">
            <v/>
          </cell>
          <cell r="X23" t="str">
            <v/>
          </cell>
          <cell r="Y23" t="str">
            <v/>
          </cell>
          <cell r="Z23" t="str">
            <v/>
          </cell>
          <cell r="AA23" t="str">
            <v/>
          </cell>
          <cell r="AB23" t="str">
            <v/>
          </cell>
          <cell r="AC23" t="str">
            <v/>
          </cell>
          <cell r="AD23" t="str">
            <v/>
          </cell>
          <cell r="AE23" t="str">
            <v/>
          </cell>
          <cell r="AF23" t="str">
            <v/>
          </cell>
          <cell r="AG23" t="str">
            <v/>
          </cell>
          <cell r="AH23" t="str">
            <v/>
          </cell>
          <cell r="AI23" t="str">
            <v/>
          </cell>
          <cell r="AJ23" t="str">
            <v/>
          </cell>
          <cell r="AK23" t="str">
            <v/>
          </cell>
          <cell r="AL23" t="str">
            <v/>
          </cell>
          <cell r="AM23" t="str">
            <v/>
          </cell>
          <cell r="AN23" t="str">
            <v/>
          </cell>
          <cell r="AO23" t="str">
            <v/>
          </cell>
          <cell r="AP23" t="str">
            <v/>
          </cell>
          <cell r="AQ23" t="str">
            <v/>
          </cell>
          <cell r="AR23" t="str">
            <v/>
          </cell>
        </row>
        <row r="24">
          <cell r="C24" t="str">
            <v>0040</v>
          </cell>
          <cell r="D24">
            <v>0</v>
          </cell>
          <cell r="E24" t="str">
            <v/>
          </cell>
          <cell r="F24" t="str">
            <v/>
          </cell>
          <cell r="G24" t="str">
            <v/>
          </cell>
          <cell r="H24" t="str">
            <v/>
          </cell>
          <cell r="I24" t="str">
            <v/>
          </cell>
          <cell r="J24" t="str">
            <v/>
          </cell>
          <cell r="K24" t="str">
            <v/>
          </cell>
          <cell r="L24" t="str">
            <v/>
          </cell>
          <cell r="N24" t="str">
            <v/>
          </cell>
          <cell r="O24" t="str">
            <v/>
          </cell>
          <cell r="P24" t="str">
            <v/>
          </cell>
          <cell r="Q24" t="str">
            <v/>
          </cell>
          <cell r="R24" t="str">
            <v/>
          </cell>
          <cell r="S24" t="str">
            <v/>
          </cell>
          <cell r="T24" t="str">
            <v/>
          </cell>
          <cell r="U24">
            <v>0</v>
          </cell>
          <cell r="X24" t="str">
            <v/>
          </cell>
          <cell r="Y24">
            <v>0</v>
          </cell>
          <cell r="Z24">
            <v>0</v>
          </cell>
          <cell r="AA24">
            <v>0</v>
          </cell>
          <cell r="AB24">
            <v>0</v>
          </cell>
          <cell r="AC24">
            <v>0</v>
          </cell>
          <cell r="AD24">
            <v>0</v>
          </cell>
          <cell r="AE24">
            <v>0</v>
          </cell>
          <cell r="AF24">
            <v>0</v>
          </cell>
          <cell r="AG24">
            <v>0</v>
          </cell>
          <cell r="AH24">
            <v>0</v>
          </cell>
          <cell r="AI24">
            <v>0</v>
          </cell>
          <cell r="AJ24" t="str">
            <v/>
          </cell>
          <cell r="AK24">
            <v>0</v>
          </cell>
          <cell r="AL24">
            <v>0</v>
          </cell>
          <cell r="AM24">
            <v>0</v>
          </cell>
          <cell r="AN24">
            <v>0</v>
          </cell>
          <cell r="AO24">
            <v>0</v>
          </cell>
          <cell r="AP24" t="str">
            <v/>
          </cell>
          <cell r="AQ24">
            <v>0</v>
          </cell>
          <cell r="AR24">
            <v>0</v>
          </cell>
        </row>
        <row r="25">
          <cell r="C25" t="str">
            <v>0050</v>
          </cell>
          <cell r="D25">
            <v>0</v>
          </cell>
          <cell r="E25" t="str">
            <v/>
          </cell>
          <cell r="F25" t="str">
            <v/>
          </cell>
          <cell r="G25" t="str">
            <v/>
          </cell>
          <cell r="H25" t="str">
            <v/>
          </cell>
          <cell r="I25" t="str">
            <v/>
          </cell>
          <cell r="J25" t="str">
            <v/>
          </cell>
          <cell r="K25" t="str">
            <v/>
          </cell>
          <cell r="L25" t="str">
            <v/>
          </cell>
          <cell r="N25" t="str">
            <v/>
          </cell>
          <cell r="O25" t="str">
            <v/>
          </cell>
          <cell r="P25" t="str">
            <v/>
          </cell>
          <cell r="Q25" t="str">
            <v/>
          </cell>
          <cell r="R25" t="str">
            <v/>
          </cell>
          <cell r="S25" t="str">
            <v/>
          </cell>
          <cell r="T25" t="str">
            <v/>
          </cell>
          <cell r="U25">
            <v>0</v>
          </cell>
          <cell r="X25" t="str">
            <v/>
          </cell>
          <cell r="Y25">
            <v>0</v>
          </cell>
          <cell r="Z25">
            <v>0</v>
          </cell>
          <cell r="AA25">
            <v>0</v>
          </cell>
          <cell r="AB25">
            <v>0</v>
          </cell>
          <cell r="AC25">
            <v>0</v>
          </cell>
          <cell r="AD25">
            <v>0</v>
          </cell>
          <cell r="AE25">
            <v>0</v>
          </cell>
          <cell r="AF25">
            <v>0</v>
          </cell>
          <cell r="AG25">
            <v>0</v>
          </cell>
          <cell r="AH25">
            <v>0</v>
          </cell>
          <cell r="AI25">
            <v>0</v>
          </cell>
          <cell r="AJ25" t="str">
            <v/>
          </cell>
          <cell r="AK25">
            <v>0</v>
          </cell>
          <cell r="AL25">
            <v>0</v>
          </cell>
          <cell r="AM25">
            <v>0</v>
          </cell>
          <cell r="AN25">
            <v>0</v>
          </cell>
          <cell r="AO25">
            <v>0</v>
          </cell>
          <cell r="AP25" t="str">
            <v/>
          </cell>
          <cell r="AQ25">
            <v>0</v>
          </cell>
          <cell r="AR25">
            <v>0</v>
          </cell>
        </row>
        <row r="26">
          <cell r="C26" t="str">
            <v>0060</v>
          </cell>
          <cell r="D26">
            <v>0</v>
          </cell>
          <cell r="E26" t="str">
            <v/>
          </cell>
          <cell r="F26" t="str">
            <v/>
          </cell>
          <cell r="G26" t="str">
            <v/>
          </cell>
          <cell r="H26" t="str">
            <v/>
          </cell>
          <cell r="I26" t="str">
            <v/>
          </cell>
          <cell r="J26" t="str">
            <v/>
          </cell>
          <cell r="K26" t="str">
            <v/>
          </cell>
          <cell r="L26" t="str">
            <v/>
          </cell>
          <cell r="N26" t="str">
            <v/>
          </cell>
          <cell r="O26" t="str">
            <v/>
          </cell>
          <cell r="P26" t="str">
            <v/>
          </cell>
          <cell r="Q26" t="str">
            <v/>
          </cell>
          <cell r="R26" t="str">
            <v/>
          </cell>
          <cell r="S26" t="str">
            <v/>
          </cell>
          <cell r="T26" t="str">
            <v/>
          </cell>
          <cell r="U26">
            <v>0</v>
          </cell>
          <cell r="X26" t="str">
            <v/>
          </cell>
          <cell r="Y26">
            <v>0</v>
          </cell>
          <cell r="Z26">
            <v>0</v>
          </cell>
          <cell r="AA26">
            <v>0</v>
          </cell>
          <cell r="AB26">
            <v>0</v>
          </cell>
          <cell r="AC26">
            <v>0</v>
          </cell>
          <cell r="AD26">
            <v>0</v>
          </cell>
          <cell r="AE26">
            <v>0</v>
          </cell>
          <cell r="AF26">
            <v>0</v>
          </cell>
          <cell r="AG26">
            <v>0</v>
          </cell>
          <cell r="AH26">
            <v>0</v>
          </cell>
          <cell r="AI26">
            <v>0</v>
          </cell>
          <cell r="AJ26" t="str">
            <v/>
          </cell>
          <cell r="AK26">
            <v>0</v>
          </cell>
          <cell r="AL26">
            <v>0</v>
          </cell>
          <cell r="AM26">
            <v>0</v>
          </cell>
          <cell r="AN26">
            <v>0</v>
          </cell>
          <cell r="AO26">
            <v>0</v>
          </cell>
          <cell r="AP26" t="str">
            <v/>
          </cell>
          <cell r="AQ26">
            <v>0</v>
          </cell>
          <cell r="AR26">
            <v>0</v>
          </cell>
        </row>
        <row r="27">
          <cell r="C27" t="str">
            <v>0070</v>
          </cell>
          <cell r="D27">
            <v>5.3311106699999999E-2</v>
          </cell>
          <cell r="E27">
            <v>5772809494.7299995</v>
          </cell>
          <cell r="F27">
            <v>0</v>
          </cell>
          <cell r="G27">
            <v>0</v>
          </cell>
          <cell r="H27">
            <v>0</v>
          </cell>
          <cell r="I27">
            <v>0</v>
          </cell>
          <cell r="J27">
            <v>0</v>
          </cell>
          <cell r="K27">
            <v>0</v>
          </cell>
          <cell r="L27">
            <v>5772809494.7299995</v>
          </cell>
          <cell r="M27">
            <v>3519660762.5100002</v>
          </cell>
          <cell r="N27">
            <v>3519660762.5100002</v>
          </cell>
          <cell r="O27">
            <v>0</v>
          </cell>
          <cell r="P27">
            <v>0</v>
          </cell>
          <cell r="Q27">
            <v>0</v>
          </cell>
          <cell r="R27">
            <v>0</v>
          </cell>
          <cell r="S27">
            <v>0</v>
          </cell>
          <cell r="T27">
            <v>0</v>
          </cell>
          <cell r="U27">
            <v>4523041805.2399998</v>
          </cell>
          <cell r="V27">
            <v>2269893071.8600001</v>
          </cell>
          <cell r="W27">
            <v>0</v>
          </cell>
          <cell r="X27">
            <v>0</v>
          </cell>
          <cell r="Y27">
            <v>0</v>
          </cell>
          <cell r="Z27">
            <v>0</v>
          </cell>
          <cell r="AA27">
            <v>0</v>
          </cell>
          <cell r="AB27">
            <v>0</v>
          </cell>
          <cell r="AC27">
            <v>0</v>
          </cell>
          <cell r="AD27">
            <v>0</v>
          </cell>
          <cell r="AE27">
            <v>0</v>
          </cell>
          <cell r="AF27">
            <v>0</v>
          </cell>
          <cell r="AG27">
            <v>0</v>
          </cell>
          <cell r="AH27">
            <v>0</v>
          </cell>
          <cell r="AI27">
            <v>0.73223617880000003</v>
          </cell>
          <cell r="AJ27">
            <v>0</v>
          </cell>
          <cell r="AK27">
            <v>0</v>
          </cell>
          <cell r="AL27">
            <v>1487260638.8699999</v>
          </cell>
          <cell r="AM27">
            <v>0</v>
          </cell>
          <cell r="AN27">
            <v>0</v>
          </cell>
          <cell r="AO27">
            <v>1487260638.8699999</v>
          </cell>
          <cell r="AP27">
            <v>0</v>
          </cell>
          <cell r="AQ27">
            <v>192793263.02000001</v>
          </cell>
          <cell r="AR27">
            <v>-164204791.87</v>
          </cell>
        </row>
        <row r="28">
          <cell r="C28" t="str">
            <v>0080</v>
          </cell>
          <cell r="D28" t="str">
            <v/>
          </cell>
          <cell r="E28">
            <v>0</v>
          </cell>
          <cell r="F28" t="str">
            <v/>
          </cell>
          <cell r="G28" t="str">
            <v/>
          </cell>
          <cell r="H28" t="str">
            <v/>
          </cell>
          <cell r="I28" t="str">
            <v/>
          </cell>
          <cell r="J28" t="str">
            <v/>
          </cell>
          <cell r="K28" t="str">
            <v/>
          </cell>
          <cell r="L28">
            <v>0</v>
          </cell>
          <cell r="M28">
            <v>0</v>
          </cell>
          <cell r="N28">
            <v>0</v>
          </cell>
          <cell r="O28">
            <v>0</v>
          </cell>
          <cell r="P28">
            <v>0</v>
          </cell>
          <cell r="Q28">
            <v>0</v>
          </cell>
          <cell r="R28">
            <v>0</v>
          </cell>
          <cell r="S28">
            <v>0</v>
          </cell>
          <cell r="T28">
            <v>0</v>
          </cell>
          <cell r="U28">
            <v>0</v>
          </cell>
          <cell r="V28">
            <v>0</v>
          </cell>
          <cell r="W28">
            <v>0</v>
          </cell>
          <cell r="X28" t="str">
            <v/>
          </cell>
          <cell r="Y28" t="str">
            <v/>
          </cell>
          <cell r="Z28" t="str">
            <v/>
          </cell>
          <cell r="AA28" t="str">
            <v/>
          </cell>
          <cell r="AB28" t="str">
            <v/>
          </cell>
          <cell r="AC28" t="str">
            <v/>
          </cell>
          <cell r="AD28" t="str">
            <v/>
          </cell>
          <cell r="AE28" t="str">
            <v/>
          </cell>
          <cell r="AF28" t="str">
            <v/>
          </cell>
          <cell r="AG28" t="str">
            <v/>
          </cell>
          <cell r="AH28" t="str">
            <v/>
          </cell>
          <cell r="AI28" t="str">
            <v/>
          </cell>
          <cell r="AJ28" t="str">
            <v/>
          </cell>
          <cell r="AK28" t="str">
            <v/>
          </cell>
          <cell r="AL28" t="str">
            <v/>
          </cell>
          <cell r="AM28" t="str">
            <v/>
          </cell>
          <cell r="AN28" t="str">
            <v/>
          </cell>
          <cell r="AO28">
            <v>0</v>
          </cell>
          <cell r="AP28" t="str">
            <v/>
          </cell>
          <cell r="AQ28">
            <v>0</v>
          </cell>
          <cell r="AR28">
            <v>0</v>
          </cell>
        </row>
        <row r="29">
          <cell r="C29" t="str">
            <v>0160</v>
          </cell>
          <cell r="D29" t="str">
            <v/>
          </cell>
          <cell r="E29">
            <v>0</v>
          </cell>
          <cell r="F29" t="str">
            <v/>
          </cell>
          <cell r="G29" t="str">
            <v/>
          </cell>
          <cell r="H29" t="str">
            <v/>
          </cell>
          <cell r="I29" t="str">
            <v/>
          </cell>
          <cell r="J29" t="str">
            <v/>
          </cell>
          <cell r="K29" t="str">
            <v/>
          </cell>
          <cell r="L29">
            <v>0</v>
          </cell>
          <cell r="M29">
            <v>0</v>
          </cell>
          <cell r="N29">
            <v>0</v>
          </cell>
          <cell r="O29">
            <v>0</v>
          </cell>
          <cell r="P29">
            <v>0</v>
          </cell>
          <cell r="Q29">
            <v>0</v>
          </cell>
          <cell r="R29">
            <v>0</v>
          </cell>
          <cell r="S29">
            <v>0</v>
          </cell>
          <cell r="T29">
            <v>0</v>
          </cell>
          <cell r="U29">
            <v>0</v>
          </cell>
          <cell r="V29">
            <v>0</v>
          </cell>
          <cell r="W29">
            <v>0</v>
          </cell>
          <cell r="X29" t="str">
            <v/>
          </cell>
          <cell r="Y29" t="str">
            <v/>
          </cell>
          <cell r="Z29" t="str">
            <v/>
          </cell>
          <cell r="AA29" t="str">
            <v/>
          </cell>
          <cell r="AB29" t="str">
            <v/>
          </cell>
          <cell r="AC29" t="str">
            <v/>
          </cell>
          <cell r="AD29" t="str">
            <v/>
          </cell>
          <cell r="AE29" t="str">
            <v/>
          </cell>
          <cell r="AF29" t="str">
            <v/>
          </cell>
          <cell r="AG29" t="str">
            <v/>
          </cell>
          <cell r="AH29" t="str">
            <v/>
          </cell>
          <cell r="AI29" t="str">
            <v/>
          </cell>
          <cell r="AJ29" t="str">
            <v/>
          </cell>
          <cell r="AK29" t="str">
            <v/>
          </cell>
          <cell r="AL29" t="str">
            <v/>
          </cell>
          <cell r="AM29" t="str">
            <v/>
          </cell>
          <cell r="AN29" t="str">
            <v/>
          </cell>
          <cell r="AO29">
            <v>0</v>
          </cell>
          <cell r="AP29" t="str">
            <v/>
          </cell>
          <cell r="AQ29" t="str">
            <v/>
          </cell>
          <cell r="AR29">
            <v>0</v>
          </cell>
        </row>
        <row r="30">
          <cell r="C30" t="str">
            <v>0170</v>
          </cell>
          <cell r="D30" t="str">
            <v/>
          </cell>
          <cell r="E30">
            <v>0</v>
          </cell>
          <cell r="F30" t="str">
            <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t="str">
            <v/>
          </cell>
          <cell r="Y30" t="str">
            <v/>
          </cell>
          <cell r="Z30" t="str">
            <v/>
          </cell>
          <cell r="AA30" t="str">
            <v/>
          </cell>
          <cell r="AB30" t="str">
            <v/>
          </cell>
          <cell r="AC30" t="str">
            <v/>
          </cell>
          <cell r="AD30" t="str">
            <v/>
          </cell>
          <cell r="AE30" t="str">
            <v/>
          </cell>
          <cell r="AF30" t="str">
            <v/>
          </cell>
          <cell r="AG30" t="str">
            <v/>
          </cell>
          <cell r="AH30" t="str">
            <v/>
          </cell>
          <cell r="AI30" t="str">
            <v/>
          </cell>
          <cell r="AJ30" t="str">
            <v/>
          </cell>
          <cell r="AK30" t="str">
            <v/>
          </cell>
          <cell r="AL30" t="str">
            <v/>
          </cell>
          <cell r="AM30" t="str">
            <v/>
          </cell>
          <cell r="AN30" t="str">
            <v/>
          </cell>
          <cell r="AO30">
            <v>0</v>
          </cell>
          <cell r="AP30" t="str">
            <v/>
          </cell>
          <cell r="AQ30" t="str">
            <v/>
          </cell>
          <cell r="AR30">
            <v>0</v>
          </cell>
        </row>
        <row r="31">
          <cell r="C31" t="str">
            <v>0180</v>
          </cell>
          <cell r="D31">
            <v>0</v>
          </cell>
          <cell r="E31">
            <v>0</v>
          </cell>
          <cell r="F31" t="str">
            <v/>
          </cell>
          <cell r="G31">
            <v>0</v>
          </cell>
          <cell r="H31">
            <v>0</v>
          </cell>
          <cell r="I31">
            <v>0</v>
          </cell>
          <cell r="J31">
            <v>0</v>
          </cell>
          <cell r="K31">
            <v>0</v>
          </cell>
          <cell r="L31">
            <v>0</v>
          </cell>
          <cell r="M31" t="str">
            <v/>
          </cell>
          <cell r="N31" t="str">
            <v/>
          </cell>
          <cell r="O31" t="str">
            <v/>
          </cell>
          <cell r="P31" t="str">
            <v/>
          </cell>
          <cell r="Q31" t="str">
            <v/>
          </cell>
          <cell r="R31" t="str">
            <v/>
          </cell>
          <cell r="S31" t="str">
            <v/>
          </cell>
          <cell r="T31" t="str">
            <v/>
          </cell>
          <cell r="U31">
            <v>0</v>
          </cell>
          <cell r="V31" t="str">
            <v/>
          </cell>
          <cell r="W31">
            <v>0</v>
          </cell>
          <cell r="X31" t="str">
            <v/>
          </cell>
          <cell r="Y31">
            <v>0</v>
          </cell>
          <cell r="Z31">
            <v>0</v>
          </cell>
          <cell r="AA31">
            <v>0</v>
          </cell>
          <cell r="AB31">
            <v>0</v>
          </cell>
          <cell r="AC31">
            <v>0</v>
          </cell>
          <cell r="AD31">
            <v>0</v>
          </cell>
          <cell r="AE31">
            <v>0</v>
          </cell>
          <cell r="AF31">
            <v>0</v>
          </cell>
          <cell r="AG31">
            <v>0</v>
          </cell>
          <cell r="AH31">
            <v>0</v>
          </cell>
          <cell r="AI31">
            <v>0</v>
          </cell>
          <cell r="AJ31" t="str">
            <v/>
          </cell>
          <cell r="AK31">
            <v>0</v>
          </cell>
          <cell r="AL31">
            <v>0</v>
          </cell>
          <cell r="AM31">
            <v>0</v>
          </cell>
          <cell r="AN31">
            <v>0</v>
          </cell>
          <cell r="AO31">
            <v>0</v>
          </cell>
          <cell r="AP31" t="str">
            <v/>
          </cell>
          <cell r="AQ31">
            <v>0</v>
          </cell>
          <cell r="AR31">
            <v>0</v>
          </cell>
        </row>
        <row r="32">
          <cell r="C32" t="str">
            <v/>
          </cell>
          <cell r="D32" t="str">
            <v/>
          </cell>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cell r="U32" t="str">
            <v/>
          </cell>
          <cell r="V32" t="str">
            <v/>
          </cell>
          <cell r="W32" t="str">
            <v/>
          </cell>
          <cell r="X32" t="str">
            <v/>
          </cell>
          <cell r="Y32" t="str">
            <v/>
          </cell>
          <cell r="Z32" t="str">
            <v/>
          </cell>
          <cell r="AA32" t="str">
            <v/>
          </cell>
          <cell r="AB32" t="str">
            <v/>
          </cell>
          <cell r="AC32" t="str">
            <v/>
          </cell>
          <cell r="AD32" t="str">
            <v/>
          </cell>
          <cell r="AE32" t="str">
            <v/>
          </cell>
          <cell r="AF32" t="str">
            <v/>
          </cell>
          <cell r="AG32" t="str">
            <v/>
          </cell>
          <cell r="AH32" t="str">
            <v/>
          </cell>
          <cell r="AI32" t="str">
            <v/>
          </cell>
          <cell r="AJ32" t="str">
            <v/>
          </cell>
          <cell r="AK32" t="str">
            <v/>
          </cell>
          <cell r="AL32" t="str">
            <v/>
          </cell>
          <cell r="AM32" t="str">
            <v/>
          </cell>
          <cell r="AN32" t="str">
            <v/>
          </cell>
          <cell r="AO32" t="str">
            <v/>
          </cell>
          <cell r="AP32" t="str">
            <v/>
          </cell>
          <cell r="AQ32" t="str">
            <v/>
          </cell>
          <cell r="AR32" t="str">
            <v/>
          </cell>
        </row>
        <row r="33">
          <cell r="C33" t="str">
            <v>0190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C34" t="str">
            <v>0200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C35" t="str">
            <v>0210</v>
          </cell>
          <cell r="D35" t="str">
            <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t="str">
            <v/>
          </cell>
          <cell r="AN35" t="str">
            <v/>
          </cell>
          <cell r="AO35">
            <v>0</v>
          </cell>
          <cell r="AP35">
            <v>0</v>
          </cell>
          <cell r="AQ35">
            <v>0</v>
          </cell>
          <cell r="AR35">
            <v>0</v>
          </cell>
        </row>
      </sheetData>
      <sheetData sheetId="34">
        <row r="11">
          <cell r="D11" t="str">
            <v>0010</v>
          </cell>
          <cell r="E11" t="str">
            <v>0020</v>
          </cell>
          <cell r="F11" t="str">
            <v>0030</v>
          </cell>
          <cell r="G11" t="str">
            <v>0040</v>
          </cell>
          <cell r="H11" t="str">
            <v>0050</v>
          </cell>
          <cell r="I11" t="str">
            <v>0060</v>
          </cell>
          <cell r="J11" t="str">
            <v>0070</v>
          </cell>
          <cell r="K11" t="str">
            <v>0080</v>
          </cell>
          <cell r="L11" t="str">
            <v>0090</v>
          </cell>
          <cell r="M11" t="str">
            <v>0100</v>
          </cell>
          <cell r="N11" t="str">
            <v>0101</v>
          </cell>
          <cell r="O11" t="str">
            <v>0102</v>
          </cell>
          <cell r="P11" t="str">
            <v>0103</v>
          </cell>
          <cell r="Q11" t="str">
            <v>0104</v>
          </cell>
          <cell r="R11" t="str">
            <v>0105</v>
          </cell>
          <cell r="S11" t="str">
            <v>0106</v>
          </cell>
          <cell r="T11" t="str">
            <v>0107</v>
          </cell>
          <cell r="U11" t="str">
            <v>0110</v>
          </cell>
          <cell r="V11" t="str">
            <v>0120</v>
          </cell>
          <cell r="W11" t="str">
            <v>0130</v>
          </cell>
          <cell r="X11" t="str">
            <v>0140</v>
          </cell>
          <cell r="Y11" t="str">
            <v>0150</v>
          </cell>
          <cell r="Z11" t="str">
            <v>0160</v>
          </cell>
          <cell r="AA11" t="str">
            <v>0170</v>
          </cell>
          <cell r="AB11" t="str">
            <v>0171</v>
          </cell>
          <cell r="AC11" t="str">
            <v>0172</v>
          </cell>
          <cell r="AD11" t="str">
            <v>0173</v>
          </cell>
          <cell r="AE11" t="str">
            <v>0180</v>
          </cell>
          <cell r="AF11" t="str">
            <v>0190</v>
          </cell>
          <cell r="AG11" t="str">
            <v>0200</v>
          </cell>
          <cell r="AH11" t="str">
            <v>0210</v>
          </cell>
          <cell r="AI11" t="str">
            <v>0230</v>
          </cell>
          <cell r="AJ11" t="str">
            <v>0240</v>
          </cell>
          <cell r="AK11" t="str">
            <v>0250</v>
          </cell>
          <cell r="AL11" t="str">
            <v>0255</v>
          </cell>
          <cell r="AM11" t="str">
            <v>0256</v>
          </cell>
          <cell r="AN11" t="str">
            <v>0257</v>
          </cell>
          <cell r="AO11" t="str">
            <v>0260</v>
          </cell>
          <cell r="AP11" t="str">
            <v>0270</v>
          </cell>
          <cell r="AQ11" t="str">
            <v>0280</v>
          </cell>
          <cell r="AR11" t="str">
            <v>0290</v>
          </cell>
        </row>
        <row r="12">
          <cell r="C12" t="str">
            <v>0010</v>
          </cell>
          <cell r="D12">
            <v>2.8056299699999999E-2</v>
          </cell>
          <cell r="E12">
            <v>31669743621.290001</v>
          </cell>
          <cell r="F12">
            <v>0</v>
          </cell>
          <cell r="G12">
            <v>0</v>
          </cell>
          <cell r="H12">
            <v>0</v>
          </cell>
          <cell r="I12">
            <v>0</v>
          </cell>
          <cell r="J12">
            <v>0</v>
          </cell>
          <cell r="K12">
            <v>0</v>
          </cell>
          <cell r="L12">
            <v>31669743621.290001</v>
          </cell>
          <cell r="M12">
            <v>591764111.95000005</v>
          </cell>
          <cell r="N12">
            <v>0</v>
          </cell>
          <cell r="O12">
            <v>0</v>
          </cell>
          <cell r="P12">
            <v>0</v>
          </cell>
          <cell r="Q12">
            <v>0</v>
          </cell>
          <cell r="R12">
            <v>588682358.39999998</v>
          </cell>
          <cell r="S12">
            <v>31188.86</v>
          </cell>
          <cell r="T12">
            <v>3050564.69</v>
          </cell>
          <cell r="U12">
            <v>31316518611.799999</v>
          </cell>
          <cell r="V12">
            <v>238539102.47999999</v>
          </cell>
          <cell r="W12">
            <v>0</v>
          </cell>
          <cell r="X12">
            <v>0</v>
          </cell>
          <cell r="Y12">
            <v>0</v>
          </cell>
          <cell r="Z12">
            <v>0</v>
          </cell>
          <cell r="AA12">
            <v>0</v>
          </cell>
          <cell r="AB12">
            <v>0</v>
          </cell>
          <cell r="AC12">
            <v>0</v>
          </cell>
          <cell r="AD12">
            <v>0</v>
          </cell>
          <cell r="AE12">
            <v>0</v>
          </cell>
          <cell r="AF12">
            <v>27133513631.700001</v>
          </cell>
          <cell r="AG12">
            <v>0</v>
          </cell>
          <cell r="AH12">
            <v>0</v>
          </cell>
          <cell r="AI12">
            <v>0.40379322169999998</v>
          </cell>
          <cell r="AJ12">
            <v>0</v>
          </cell>
          <cell r="AK12">
            <v>0</v>
          </cell>
          <cell r="AL12">
            <v>6952172336.9799995</v>
          </cell>
          <cell r="AM12">
            <v>0</v>
          </cell>
          <cell r="AN12">
            <v>0</v>
          </cell>
          <cell r="AO12">
            <v>6952172336.9799995</v>
          </cell>
          <cell r="AP12">
            <v>0</v>
          </cell>
          <cell r="AQ12">
            <v>567273122.13</v>
          </cell>
          <cell r="AR12">
            <v>-439531920.56999999</v>
          </cell>
        </row>
        <row r="13">
          <cell r="C13" t="str">
            <v>0015</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row>
        <row r="14">
          <cell r="C14" t="str">
            <v>0016</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row>
        <row r="15">
          <cell r="C15" t="str">
            <v>0017</v>
          </cell>
          <cell r="D15">
            <v>2.6144299700000002E-2</v>
          </cell>
          <cell r="E15">
            <v>27117802827.889999</v>
          </cell>
          <cell r="F15">
            <v>0</v>
          </cell>
          <cell r="G15">
            <v>0</v>
          </cell>
          <cell r="H15">
            <v>0</v>
          </cell>
          <cell r="I15">
            <v>0</v>
          </cell>
          <cell r="J15">
            <v>0</v>
          </cell>
          <cell r="K15">
            <v>0</v>
          </cell>
          <cell r="L15">
            <v>27117802827.889999</v>
          </cell>
          <cell r="M15">
            <v>38177862.630000003</v>
          </cell>
          <cell r="N15">
            <v>0</v>
          </cell>
          <cell r="O15">
            <v>0</v>
          </cell>
          <cell r="P15">
            <v>0</v>
          </cell>
          <cell r="Q15">
            <v>0</v>
          </cell>
          <cell r="R15">
            <v>37137858.920000002</v>
          </cell>
          <cell r="S15">
            <v>31188.86</v>
          </cell>
          <cell r="T15">
            <v>1008814.85</v>
          </cell>
          <cell r="U15">
            <v>27095504518.080002</v>
          </cell>
          <cell r="V15">
            <v>15879552.85</v>
          </cell>
          <cell r="W15">
            <v>0</v>
          </cell>
          <cell r="X15">
            <v>0</v>
          </cell>
          <cell r="Y15">
            <v>0</v>
          </cell>
          <cell r="Z15">
            <v>0</v>
          </cell>
          <cell r="AA15">
            <v>0</v>
          </cell>
          <cell r="AB15">
            <v>0</v>
          </cell>
          <cell r="AC15">
            <v>0</v>
          </cell>
          <cell r="AD15">
            <v>0</v>
          </cell>
          <cell r="AE15">
            <v>0</v>
          </cell>
          <cell r="AF15">
            <v>27116822679.91</v>
          </cell>
          <cell r="AG15">
            <v>0</v>
          </cell>
          <cell r="AH15">
            <v>0</v>
          </cell>
          <cell r="AI15">
            <v>0.39534878530000001</v>
          </cell>
          <cell r="AJ15">
            <v>0</v>
          </cell>
          <cell r="AK15">
            <v>0</v>
          </cell>
          <cell r="AL15">
            <v>5709094527.1999998</v>
          </cell>
          <cell r="AM15">
            <v>0</v>
          </cell>
          <cell r="AN15">
            <v>0</v>
          </cell>
          <cell r="AO15">
            <v>5709094527.1999998</v>
          </cell>
          <cell r="AP15">
            <v>0</v>
          </cell>
          <cell r="AQ15">
            <v>449698475.64999998</v>
          </cell>
          <cell r="AR15">
            <v>-348782836.14999998</v>
          </cell>
        </row>
        <row r="16">
          <cell r="C16" t="str">
            <v>0018</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row>
        <row r="17">
          <cell r="C17" t="str">
            <v>0019</v>
          </cell>
          <cell r="D17">
            <v>6.4479870199999997E-2</v>
          </cell>
          <cell r="E17">
            <v>16690951.789999999</v>
          </cell>
          <cell r="F17">
            <v>0</v>
          </cell>
          <cell r="G17">
            <v>0</v>
          </cell>
          <cell r="H17">
            <v>0</v>
          </cell>
          <cell r="I17">
            <v>0</v>
          </cell>
          <cell r="J17">
            <v>0</v>
          </cell>
          <cell r="K17">
            <v>0</v>
          </cell>
          <cell r="L17">
            <v>16690951.789999999</v>
          </cell>
          <cell r="M17">
            <v>224311.92</v>
          </cell>
          <cell r="N17">
            <v>0</v>
          </cell>
          <cell r="O17">
            <v>0</v>
          </cell>
          <cell r="P17">
            <v>0</v>
          </cell>
          <cell r="Q17">
            <v>0</v>
          </cell>
          <cell r="R17">
            <v>224311.92</v>
          </cell>
          <cell r="S17">
            <v>0</v>
          </cell>
          <cell r="T17">
            <v>0</v>
          </cell>
          <cell r="U17">
            <v>16556364.640000001</v>
          </cell>
          <cell r="V17">
            <v>89724.77</v>
          </cell>
          <cell r="W17">
            <v>0</v>
          </cell>
          <cell r="X17">
            <v>0</v>
          </cell>
          <cell r="Y17">
            <v>0</v>
          </cell>
          <cell r="Z17">
            <v>0</v>
          </cell>
          <cell r="AA17">
            <v>0</v>
          </cell>
          <cell r="AB17">
            <v>0</v>
          </cell>
          <cell r="AC17">
            <v>0</v>
          </cell>
          <cell r="AD17">
            <v>0</v>
          </cell>
          <cell r="AE17">
            <v>0</v>
          </cell>
          <cell r="AF17">
            <v>16690951.789999999</v>
          </cell>
          <cell r="AG17">
            <v>0</v>
          </cell>
          <cell r="AH17">
            <v>0</v>
          </cell>
          <cell r="AI17">
            <v>0.40847369839999997</v>
          </cell>
          <cell r="AJ17">
            <v>0</v>
          </cell>
          <cell r="AK17">
            <v>0</v>
          </cell>
          <cell r="AL17">
            <v>3546547.68</v>
          </cell>
          <cell r="AM17">
            <v>0</v>
          </cell>
          <cell r="AN17">
            <v>0</v>
          </cell>
          <cell r="AO17">
            <v>3546547.68</v>
          </cell>
          <cell r="AP17">
            <v>0</v>
          </cell>
          <cell r="AQ17">
            <v>697318.28</v>
          </cell>
          <cell r="AR17">
            <v>-613655.29</v>
          </cell>
        </row>
        <row r="18">
          <cell r="C18" t="str">
            <v>0900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row>
        <row r="19">
          <cell r="C19" t="str">
            <v>0910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row>
        <row r="20">
          <cell r="C20" t="str">
            <v/>
          </cell>
          <cell r="D20" t="str">
            <v/>
          </cell>
          <cell r="E20" t="str">
            <v/>
          </cell>
          <cell r="F20" t="str">
            <v/>
          </cell>
          <cell r="G20" t="str">
            <v/>
          </cell>
          <cell r="H20" t="str">
            <v/>
          </cell>
          <cell r="I20" t="str">
            <v/>
          </cell>
          <cell r="J20" t="str">
            <v/>
          </cell>
          <cell r="K20" t="str">
            <v/>
          </cell>
          <cell r="L20" t="str">
            <v/>
          </cell>
          <cell r="M20" t="str">
            <v/>
          </cell>
          <cell r="N20" t="str">
            <v/>
          </cell>
          <cell r="O20" t="str">
            <v/>
          </cell>
          <cell r="P20" t="str">
            <v/>
          </cell>
          <cell r="Q20" t="str">
            <v/>
          </cell>
          <cell r="R20" t="str">
            <v/>
          </cell>
          <cell r="S20" t="str">
            <v/>
          </cell>
          <cell r="T20" t="str">
            <v/>
          </cell>
          <cell r="U20" t="str">
            <v/>
          </cell>
          <cell r="V20" t="str">
            <v/>
          </cell>
          <cell r="W20" t="str">
            <v/>
          </cell>
          <cell r="X20" t="str">
            <v/>
          </cell>
          <cell r="Y20" t="str">
            <v/>
          </cell>
          <cell r="Z20" t="str">
            <v/>
          </cell>
          <cell r="AA20" t="str">
            <v/>
          </cell>
          <cell r="AB20" t="str">
            <v/>
          </cell>
          <cell r="AC20" t="str">
            <v/>
          </cell>
          <cell r="AD20" t="str">
            <v/>
          </cell>
          <cell r="AE20" t="str">
            <v/>
          </cell>
          <cell r="AF20" t="str">
            <v/>
          </cell>
          <cell r="AG20" t="str">
            <v/>
          </cell>
          <cell r="AH20" t="str">
            <v/>
          </cell>
          <cell r="AI20" t="str">
            <v/>
          </cell>
          <cell r="AJ20" t="str">
            <v/>
          </cell>
          <cell r="AK20" t="str">
            <v/>
          </cell>
          <cell r="AL20" t="str">
            <v/>
          </cell>
          <cell r="AM20" t="str">
            <v/>
          </cell>
          <cell r="AN20" t="str">
            <v/>
          </cell>
          <cell r="AO20" t="str">
            <v/>
          </cell>
          <cell r="AP20" t="str">
            <v/>
          </cell>
          <cell r="AQ20" t="str">
            <v/>
          </cell>
          <cell r="AR20" t="str">
            <v/>
          </cell>
        </row>
        <row r="21">
          <cell r="C21" t="str">
            <v>0020</v>
          </cell>
          <cell r="D21">
            <v>2.81069852E-2</v>
          </cell>
          <cell r="E21">
            <v>31077979509.330002</v>
          </cell>
          <cell r="F21" t="str">
            <v/>
          </cell>
          <cell r="G21">
            <v>0</v>
          </cell>
          <cell r="H21">
            <v>0</v>
          </cell>
          <cell r="I21">
            <v>0</v>
          </cell>
          <cell r="J21">
            <v>0</v>
          </cell>
          <cell r="K21">
            <v>0</v>
          </cell>
          <cell r="L21">
            <v>31077979509.330002</v>
          </cell>
          <cell r="N21" t="str">
            <v/>
          </cell>
          <cell r="O21" t="str">
            <v/>
          </cell>
          <cell r="P21" t="str">
            <v/>
          </cell>
          <cell r="Q21" t="str">
            <v/>
          </cell>
          <cell r="R21" t="str">
            <v/>
          </cell>
          <cell r="S21" t="str">
            <v/>
          </cell>
          <cell r="T21" t="str">
            <v/>
          </cell>
          <cell r="U21">
            <v>31077979509.32</v>
          </cell>
          <cell r="X21" t="str">
            <v/>
          </cell>
          <cell r="Y21">
            <v>0</v>
          </cell>
          <cell r="Z21">
            <v>0</v>
          </cell>
          <cell r="AA21">
            <v>0</v>
          </cell>
          <cell r="AB21">
            <v>0</v>
          </cell>
          <cell r="AC21">
            <v>0</v>
          </cell>
          <cell r="AD21">
            <v>0</v>
          </cell>
          <cell r="AE21">
            <v>0</v>
          </cell>
          <cell r="AF21">
            <v>27095111457.150002</v>
          </cell>
          <cell r="AG21">
            <v>0</v>
          </cell>
          <cell r="AH21">
            <v>0</v>
          </cell>
          <cell r="AI21">
            <v>0.40349031000000002</v>
          </cell>
          <cell r="AJ21" t="str">
            <v/>
          </cell>
          <cell r="AK21">
            <v>0</v>
          </cell>
          <cell r="AL21">
            <v>6830290946.0100002</v>
          </cell>
          <cell r="AM21">
            <v>0</v>
          </cell>
          <cell r="AN21">
            <v>0</v>
          </cell>
          <cell r="AO21">
            <v>6830290946.0100002</v>
          </cell>
          <cell r="AP21" t="str">
            <v/>
          </cell>
          <cell r="AQ21">
            <v>565015459.84000003</v>
          </cell>
          <cell r="AR21">
            <v>-439154745.76999998</v>
          </cell>
        </row>
        <row r="22">
          <cell r="C22" t="str">
            <v>0030</v>
          </cell>
          <cell r="D22">
            <v>2.14527576E-2</v>
          </cell>
          <cell r="E22">
            <v>591764111.95000005</v>
          </cell>
          <cell r="F22" t="str">
            <v/>
          </cell>
          <cell r="G22">
            <v>0</v>
          </cell>
          <cell r="H22">
            <v>0</v>
          </cell>
          <cell r="I22">
            <v>0</v>
          </cell>
          <cell r="J22">
            <v>0</v>
          </cell>
          <cell r="K22">
            <v>0</v>
          </cell>
          <cell r="L22">
            <v>591764111.95000005</v>
          </cell>
          <cell r="N22" t="str">
            <v/>
          </cell>
          <cell r="O22" t="str">
            <v/>
          </cell>
          <cell r="P22" t="str">
            <v/>
          </cell>
          <cell r="Q22" t="str">
            <v/>
          </cell>
          <cell r="R22" t="str">
            <v/>
          </cell>
          <cell r="S22" t="str">
            <v/>
          </cell>
          <cell r="T22" t="str">
            <v/>
          </cell>
          <cell r="U22">
            <v>238539102.47999999</v>
          </cell>
          <cell r="X22" t="str">
            <v/>
          </cell>
          <cell r="Y22">
            <v>0</v>
          </cell>
          <cell r="Z22">
            <v>0</v>
          </cell>
          <cell r="AA22">
            <v>0</v>
          </cell>
          <cell r="AB22">
            <v>0</v>
          </cell>
          <cell r="AC22">
            <v>0</v>
          </cell>
          <cell r="AD22">
            <v>0</v>
          </cell>
          <cell r="AE22">
            <v>0</v>
          </cell>
          <cell r="AF22">
            <v>38402174.549999997</v>
          </cell>
          <cell r="AG22">
            <v>0</v>
          </cell>
          <cell r="AH22">
            <v>0</v>
          </cell>
          <cell r="AI22">
            <v>0.4432579519</v>
          </cell>
          <cell r="AJ22" t="str">
            <v/>
          </cell>
          <cell r="AK22">
            <v>0</v>
          </cell>
          <cell r="AL22">
            <v>121881390.97</v>
          </cell>
          <cell r="AM22">
            <v>0</v>
          </cell>
          <cell r="AN22">
            <v>0</v>
          </cell>
          <cell r="AO22">
            <v>121881390.97</v>
          </cell>
          <cell r="AP22" t="str">
            <v/>
          </cell>
          <cell r="AQ22">
            <v>2257662.29</v>
          </cell>
          <cell r="AR22">
            <v>-377174.8</v>
          </cell>
        </row>
        <row r="23">
          <cell r="C23" t="str">
            <v/>
          </cell>
          <cell r="D23" t="str">
            <v/>
          </cell>
          <cell r="E23" t="str">
            <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cell r="U23" t="str">
            <v/>
          </cell>
          <cell r="V23" t="str">
            <v/>
          </cell>
          <cell r="W23" t="str">
            <v/>
          </cell>
          <cell r="X23" t="str">
            <v/>
          </cell>
          <cell r="Y23" t="str">
            <v/>
          </cell>
          <cell r="Z23" t="str">
            <v/>
          </cell>
          <cell r="AA23" t="str">
            <v/>
          </cell>
          <cell r="AB23" t="str">
            <v/>
          </cell>
          <cell r="AC23" t="str">
            <v/>
          </cell>
          <cell r="AD23" t="str">
            <v/>
          </cell>
          <cell r="AE23" t="str">
            <v/>
          </cell>
          <cell r="AF23" t="str">
            <v/>
          </cell>
          <cell r="AG23" t="str">
            <v/>
          </cell>
          <cell r="AH23" t="str">
            <v/>
          </cell>
          <cell r="AI23" t="str">
            <v/>
          </cell>
          <cell r="AJ23" t="str">
            <v/>
          </cell>
          <cell r="AK23" t="str">
            <v/>
          </cell>
          <cell r="AL23" t="str">
            <v/>
          </cell>
          <cell r="AM23" t="str">
            <v/>
          </cell>
          <cell r="AN23" t="str">
            <v/>
          </cell>
          <cell r="AO23" t="str">
            <v/>
          </cell>
          <cell r="AP23" t="str">
            <v/>
          </cell>
          <cell r="AQ23" t="str">
            <v/>
          </cell>
          <cell r="AR23" t="str">
            <v/>
          </cell>
        </row>
        <row r="24">
          <cell r="C24" t="str">
            <v>0040</v>
          </cell>
          <cell r="D24">
            <v>0</v>
          </cell>
          <cell r="E24" t="str">
            <v/>
          </cell>
          <cell r="F24" t="str">
            <v/>
          </cell>
          <cell r="G24" t="str">
            <v/>
          </cell>
          <cell r="H24" t="str">
            <v/>
          </cell>
          <cell r="I24" t="str">
            <v/>
          </cell>
          <cell r="J24" t="str">
            <v/>
          </cell>
          <cell r="K24" t="str">
            <v/>
          </cell>
          <cell r="L24" t="str">
            <v/>
          </cell>
          <cell r="N24" t="str">
            <v/>
          </cell>
          <cell r="O24" t="str">
            <v/>
          </cell>
          <cell r="P24" t="str">
            <v/>
          </cell>
          <cell r="Q24" t="str">
            <v/>
          </cell>
          <cell r="R24" t="str">
            <v/>
          </cell>
          <cell r="S24" t="str">
            <v/>
          </cell>
          <cell r="T24" t="str">
            <v/>
          </cell>
          <cell r="U24">
            <v>0</v>
          </cell>
          <cell r="X24" t="str">
            <v/>
          </cell>
          <cell r="Y24">
            <v>0</v>
          </cell>
          <cell r="Z24">
            <v>0</v>
          </cell>
          <cell r="AA24">
            <v>0</v>
          </cell>
          <cell r="AB24">
            <v>0</v>
          </cell>
          <cell r="AC24">
            <v>0</v>
          </cell>
          <cell r="AD24">
            <v>0</v>
          </cell>
          <cell r="AE24">
            <v>0</v>
          </cell>
          <cell r="AF24">
            <v>0</v>
          </cell>
          <cell r="AG24">
            <v>0</v>
          </cell>
          <cell r="AH24">
            <v>0</v>
          </cell>
          <cell r="AI24">
            <v>0</v>
          </cell>
          <cell r="AJ24" t="str">
            <v/>
          </cell>
          <cell r="AK24">
            <v>0</v>
          </cell>
          <cell r="AL24">
            <v>0</v>
          </cell>
          <cell r="AM24">
            <v>0</v>
          </cell>
          <cell r="AN24">
            <v>0</v>
          </cell>
          <cell r="AO24">
            <v>0</v>
          </cell>
          <cell r="AP24" t="str">
            <v/>
          </cell>
          <cell r="AQ24">
            <v>0</v>
          </cell>
          <cell r="AR24">
            <v>0</v>
          </cell>
        </row>
        <row r="25">
          <cell r="C25" t="str">
            <v>0050</v>
          </cell>
          <cell r="D25">
            <v>0</v>
          </cell>
          <cell r="E25" t="str">
            <v/>
          </cell>
          <cell r="F25" t="str">
            <v/>
          </cell>
          <cell r="G25" t="str">
            <v/>
          </cell>
          <cell r="H25" t="str">
            <v/>
          </cell>
          <cell r="I25" t="str">
            <v/>
          </cell>
          <cell r="J25" t="str">
            <v/>
          </cell>
          <cell r="K25" t="str">
            <v/>
          </cell>
          <cell r="L25" t="str">
            <v/>
          </cell>
          <cell r="N25" t="str">
            <v/>
          </cell>
          <cell r="O25" t="str">
            <v/>
          </cell>
          <cell r="P25" t="str">
            <v/>
          </cell>
          <cell r="Q25" t="str">
            <v/>
          </cell>
          <cell r="R25" t="str">
            <v/>
          </cell>
          <cell r="S25" t="str">
            <v/>
          </cell>
          <cell r="T25" t="str">
            <v/>
          </cell>
          <cell r="U25">
            <v>0</v>
          </cell>
          <cell r="X25" t="str">
            <v/>
          </cell>
          <cell r="Y25">
            <v>0</v>
          </cell>
          <cell r="Z25">
            <v>0</v>
          </cell>
          <cell r="AA25">
            <v>0</v>
          </cell>
          <cell r="AB25">
            <v>0</v>
          </cell>
          <cell r="AC25">
            <v>0</v>
          </cell>
          <cell r="AD25">
            <v>0</v>
          </cell>
          <cell r="AE25">
            <v>0</v>
          </cell>
          <cell r="AF25">
            <v>0</v>
          </cell>
          <cell r="AG25">
            <v>0</v>
          </cell>
          <cell r="AH25">
            <v>0</v>
          </cell>
          <cell r="AI25">
            <v>0</v>
          </cell>
          <cell r="AJ25" t="str">
            <v/>
          </cell>
          <cell r="AK25">
            <v>0</v>
          </cell>
          <cell r="AL25">
            <v>0</v>
          </cell>
          <cell r="AM25">
            <v>0</v>
          </cell>
          <cell r="AN25">
            <v>0</v>
          </cell>
          <cell r="AO25">
            <v>0</v>
          </cell>
          <cell r="AP25" t="str">
            <v/>
          </cell>
          <cell r="AQ25">
            <v>0</v>
          </cell>
          <cell r="AR25">
            <v>0</v>
          </cell>
        </row>
        <row r="26">
          <cell r="C26" t="str">
            <v>0060</v>
          </cell>
          <cell r="D26">
            <v>0</v>
          </cell>
          <cell r="E26" t="str">
            <v/>
          </cell>
          <cell r="F26" t="str">
            <v/>
          </cell>
          <cell r="G26" t="str">
            <v/>
          </cell>
          <cell r="H26" t="str">
            <v/>
          </cell>
          <cell r="I26" t="str">
            <v/>
          </cell>
          <cell r="J26" t="str">
            <v/>
          </cell>
          <cell r="K26" t="str">
            <v/>
          </cell>
          <cell r="L26" t="str">
            <v/>
          </cell>
          <cell r="N26" t="str">
            <v/>
          </cell>
          <cell r="O26" t="str">
            <v/>
          </cell>
          <cell r="P26" t="str">
            <v/>
          </cell>
          <cell r="Q26" t="str">
            <v/>
          </cell>
          <cell r="R26" t="str">
            <v/>
          </cell>
          <cell r="S26" t="str">
            <v/>
          </cell>
          <cell r="T26" t="str">
            <v/>
          </cell>
          <cell r="U26">
            <v>0</v>
          </cell>
          <cell r="X26" t="str">
            <v/>
          </cell>
          <cell r="Y26">
            <v>0</v>
          </cell>
          <cell r="Z26">
            <v>0</v>
          </cell>
          <cell r="AA26">
            <v>0</v>
          </cell>
          <cell r="AB26">
            <v>0</v>
          </cell>
          <cell r="AC26">
            <v>0</v>
          </cell>
          <cell r="AD26">
            <v>0</v>
          </cell>
          <cell r="AE26">
            <v>0</v>
          </cell>
          <cell r="AF26">
            <v>0</v>
          </cell>
          <cell r="AG26">
            <v>0</v>
          </cell>
          <cell r="AH26">
            <v>0</v>
          </cell>
          <cell r="AI26">
            <v>0</v>
          </cell>
          <cell r="AJ26" t="str">
            <v/>
          </cell>
          <cell r="AK26">
            <v>0</v>
          </cell>
          <cell r="AL26">
            <v>0</v>
          </cell>
          <cell r="AM26">
            <v>0</v>
          </cell>
          <cell r="AN26">
            <v>0</v>
          </cell>
          <cell r="AO26">
            <v>0</v>
          </cell>
          <cell r="AP26" t="str">
            <v/>
          </cell>
          <cell r="AQ26">
            <v>0</v>
          </cell>
          <cell r="AR26">
            <v>0</v>
          </cell>
        </row>
        <row r="27">
          <cell r="C27" t="str">
            <v>0070</v>
          </cell>
          <cell r="D27">
            <v>2.8056299699999999E-2</v>
          </cell>
          <cell r="E27">
            <v>31669743621.290001</v>
          </cell>
          <cell r="F27">
            <v>0</v>
          </cell>
          <cell r="G27">
            <v>0</v>
          </cell>
          <cell r="H27">
            <v>0</v>
          </cell>
          <cell r="I27">
            <v>0</v>
          </cell>
          <cell r="J27">
            <v>0</v>
          </cell>
          <cell r="K27">
            <v>0</v>
          </cell>
          <cell r="L27">
            <v>31669743621.290001</v>
          </cell>
          <cell r="M27">
            <v>591764111.95000005</v>
          </cell>
          <cell r="N27">
            <v>0</v>
          </cell>
          <cell r="O27">
            <v>0</v>
          </cell>
          <cell r="P27">
            <v>0</v>
          </cell>
          <cell r="Q27">
            <v>0</v>
          </cell>
          <cell r="R27">
            <v>588682358.39999998</v>
          </cell>
          <cell r="S27">
            <v>31188.86</v>
          </cell>
          <cell r="T27">
            <v>3050564.69</v>
          </cell>
          <cell r="U27">
            <v>31316518611.799999</v>
          </cell>
          <cell r="V27">
            <v>238539102.47999999</v>
          </cell>
          <cell r="W27">
            <v>0</v>
          </cell>
          <cell r="X27">
            <v>0</v>
          </cell>
          <cell r="Y27">
            <v>0</v>
          </cell>
          <cell r="Z27">
            <v>0</v>
          </cell>
          <cell r="AA27">
            <v>0</v>
          </cell>
          <cell r="AB27">
            <v>0</v>
          </cell>
          <cell r="AC27">
            <v>0</v>
          </cell>
          <cell r="AD27">
            <v>0</v>
          </cell>
          <cell r="AE27">
            <v>0</v>
          </cell>
          <cell r="AF27">
            <v>27133513631.700001</v>
          </cell>
          <cell r="AG27">
            <v>0</v>
          </cell>
          <cell r="AH27">
            <v>0</v>
          </cell>
          <cell r="AI27">
            <v>0.40379322169999998</v>
          </cell>
          <cell r="AJ27">
            <v>0</v>
          </cell>
          <cell r="AK27">
            <v>0</v>
          </cell>
          <cell r="AL27">
            <v>6952172336.9799995</v>
          </cell>
          <cell r="AM27">
            <v>0</v>
          </cell>
          <cell r="AN27">
            <v>0</v>
          </cell>
          <cell r="AO27">
            <v>6952172336.9799995</v>
          </cell>
          <cell r="AP27">
            <v>0</v>
          </cell>
          <cell r="AQ27">
            <v>567273122.13</v>
          </cell>
          <cell r="AR27">
            <v>-439531920.56999999</v>
          </cell>
        </row>
        <row r="28">
          <cell r="C28" t="str">
            <v>0080</v>
          </cell>
          <cell r="D28" t="str">
            <v/>
          </cell>
          <cell r="E28">
            <v>0</v>
          </cell>
          <cell r="F28" t="str">
            <v/>
          </cell>
          <cell r="G28" t="str">
            <v/>
          </cell>
          <cell r="H28" t="str">
            <v/>
          </cell>
          <cell r="I28" t="str">
            <v/>
          </cell>
          <cell r="J28" t="str">
            <v/>
          </cell>
          <cell r="K28" t="str">
            <v/>
          </cell>
          <cell r="L28">
            <v>0</v>
          </cell>
          <cell r="M28">
            <v>0</v>
          </cell>
          <cell r="N28">
            <v>0</v>
          </cell>
          <cell r="O28">
            <v>0</v>
          </cell>
          <cell r="P28">
            <v>0</v>
          </cell>
          <cell r="Q28">
            <v>0</v>
          </cell>
          <cell r="R28">
            <v>0</v>
          </cell>
          <cell r="S28">
            <v>0</v>
          </cell>
          <cell r="T28">
            <v>0</v>
          </cell>
          <cell r="U28">
            <v>0</v>
          </cell>
          <cell r="V28">
            <v>0</v>
          </cell>
          <cell r="W28">
            <v>0</v>
          </cell>
          <cell r="X28" t="str">
            <v/>
          </cell>
          <cell r="Y28" t="str">
            <v/>
          </cell>
          <cell r="Z28" t="str">
            <v/>
          </cell>
          <cell r="AA28" t="str">
            <v/>
          </cell>
          <cell r="AB28" t="str">
            <v/>
          </cell>
          <cell r="AC28" t="str">
            <v/>
          </cell>
          <cell r="AD28" t="str">
            <v/>
          </cell>
          <cell r="AE28" t="str">
            <v/>
          </cell>
          <cell r="AF28" t="str">
            <v/>
          </cell>
          <cell r="AG28" t="str">
            <v/>
          </cell>
          <cell r="AH28" t="str">
            <v/>
          </cell>
          <cell r="AI28" t="str">
            <v/>
          </cell>
          <cell r="AJ28" t="str">
            <v/>
          </cell>
          <cell r="AK28" t="str">
            <v/>
          </cell>
          <cell r="AL28" t="str">
            <v/>
          </cell>
          <cell r="AM28" t="str">
            <v/>
          </cell>
          <cell r="AN28" t="str">
            <v/>
          </cell>
          <cell r="AO28">
            <v>0</v>
          </cell>
          <cell r="AP28" t="str">
            <v/>
          </cell>
          <cell r="AQ28">
            <v>0</v>
          </cell>
          <cell r="AR28">
            <v>0</v>
          </cell>
        </row>
        <row r="29">
          <cell r="C29" t="str">
            <v>0160</v>
          </cell>
          <cell r="D29" t="str">
            <v/>
          </cell>
          <cell r="E29">
            <v>0</v>
          </cell>
          <cell r="F29" t="str">
            <v/>
          </cell>
          <cell r="G29" t="str">
            <v/>
          </cell>
          <cell r="H29" t="str">
            <v/>
          </cell>
          <cell r="I29" t="str">
            <v/>
          </cell>
          <cell r="J29" t="str">
            <v/>
          </cell>
          <cell r="K29" t="str">
            <v/>
          </cell>
          <cell r="L29">
            <v>0</v>
          </cell>
          <cell r="M29">
            <v>0</v>
          </cell>
          <cell r="N29">
            <v>0</v>
          </cell>
          <cell r="O29">
            <v>0</v>
          </cell>
          <cell r="P29">
            <v>0</v>
          </cell>
          <cell r="Q29">
            <v>0</v>
          </cell>
          <cell r="R29">
            <v>0</v>
          </cell>
          <cell r="S29">
            <v>0</v>
          </cell>
          <cell r="T29">
            <v>0</v>
          </cell>
          <cell r="U29">
            <v>0</v>
          </cell>
          <cell r="V29">
            <v>0</v>
          </cell>
          <cell r="W29">
            <v>0</v>
          </cell>
          <cell r="X29" t="str">
            <v/>
          </cell>
          <cell r="Y29" t="str">
            <v/>
          </cell>
          <cell r="Z29" t="str">
            <v/>
          </cell>
          <cell r="AA29" t="str">
            <v/>
          </cell>
          <cell r="AB29" t="str">
            <v/>
          </cell>
          <cell r="AC29" t="str">
            <v/>
          </cell>
          <cell r="AD29" t="str">
            <v/>
          </cell>
          <cell r="AE29" t="str">
            <v/>
          </cell>
          <cell r="AF29" t="str">
            <v/>
          </cell>
          <cell r="AG29" t="str">
            <v/>
          </cell>
          <cell r="AH29" t="str">
            <v/>
          </cell>
          <cell r="AI29" t="str">
            <v/>
          </cell>
          <cell r="AJ29" t="str">
            <v/>
          </cell>
          <cell r="AK29" t="str">
            <v/>
          </cell>
          <cell r="AL29" t="str">
            <v/>
          </cell>
          <cell r="AM29" t="str">
            <v/>
          </cell>
          <cell r="AN29" t="str">
            <v/>
          </cell>
          <cell r="AO29">
            <v>0</v>
          </cell>
          <cell r="AP29" t="str">
            <v/>
          </cell>
          <cell r="AQ29" t="str">
            <v/>
          </cell>
          <cell r="AR29">
            <v>0</v>
          </cell>
        </row>
        <row r="30">
          <cell r="C30" t="str">
            <v>0170</v>
          </cell>
          <cell r="D30" t="str">
            <v/>
          </cell>
          <cell r="E30">
            <v>0</v>
          </cell>
          <cell r="F30" t="str">
            <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t="str">
            <v/>
          </cell>
          <cell r="Y30" t="str">
            <v/>
          </cell>
          <cell r="Z30" t="str">
            <v/>
          </cell>
          <cell r="AA30" t="str">
            <v/>
          </cell>
          <cell r="AB30" t="str">
            <v/>
          </cell>
          <cell r="AC30" t="str">
            <v/>
          </cell>
          <cell r="AD30" t="str">
            <v/>
          </cell>
          <cell r="AE30" t="str">
            <v/>
          </cell>
          <cell r="AF30" t="str">
            <v/>
          </cell>
          <cell r="AG30" t="str">
            <v/>
          </cell>
          <cell r="AH30" t="str">
            <v/>
          </cell>
          <cell r="AI30" t="str">
            <v/>
          </cell>
          <cell r="AJ30" t="str">
            <v/>
          </cell>
          <cell r="AK30" t="str">
            <v/>
          </cell>
          <cell r="AL30" t="str">
            <v/>
          </cell>
          <cell r="AM30" t="str">
            <v/>
          </cell>
          <cell r="AN30" t="str">
            <v/>
          </cell>
          <cell r="AO30">
            <v>0</v>
          </cell>
          <cell r="AP30" t="str">
            <v/>
          </cell>
          <cell r="AQ30" t="str">
            <v/>
          </cell>
          <cell r="AR30">
            <v>0</v>
          </cell>
        </row>
        <row r="31">
          <cell r="C31" t="str">
            <v>0180</v>
          </cell>
          <cell r="D31">
            <v>0</v>
          </cell>
          <cell r="E31">
            <v>0</v>
          </cell>
          <cell r="F31" t="str">
            <v/>
          </cell>
          <cell r="G31">
            <v>0</v>
          </cell>
          <cell r="H31">
            <v>0</v>
          </cell>
          <cell r="I31">
            <v>0</v>
          </cell>
          <cell r="J31">
            <v>0</v>
          </cell>
          <cell r="K31">
            <v>0</v>
          </cell>
          <cell r="L31">
            <v>0</v>
          </cell>
          <cell r="M31" t="str">
            <v/>
          </cell>
          <cell r="N31" t="str">
            <v/>
          </cell>
          <cell r="O31" t="str">
            <v/>
          </cell>
          <cell r="P31" t="str">
            <v/>
          </cell>
          <cell r="Q31" t="str">
            <v/>
          </cell>
          <cell r="R31" t="str">
            <v/>
          </cell>
          <cell r="S31" t="str">
            <v/>
          </cell>
          <cell r="T31" t="str">
            <v/>
          </cell>
          <cell r="U31">
            <v>0</v>
          </cell>
          <cell r="V31" t="str">
            <v/>
          </cell>
          <cell r="W31">
            <v>0</v>
          </cell>
          <cell r="X31" t="str">
            <v/>
          </cell>
          <cell r="Y31">
            <v>0</v>
          </cell>
          <cell r="Z31">
            <v>0</v>
          </cell>
          <cell r="AA31">
            <v>0</v>
          </cell>
          <cell r="AB31">
            <v>0</v>
          </cell>
          <cell r="AC31">
            <v>0</v>
          </cell>
          <cell r="AD31">
            <v>0</v>
          </cell>
          <cell r="AE31">
            <v>0</v>
          </cell>
          <cell r="AF31">
            <v>0</v>
          </cell>
          <cell r="AG31">
            <v>0</v>
          </cell>
          <cell r="AH31">
            <v>0</v>
          </cell>
          <cell r="AI31">
            <v>0</v>
          </cell>
          <cell r="AJ31" t="str">
            <v/>
          </cell>
          <cell r="AK31">
            <v>0</v>
          </cell>
          <cell r="AL31">
            <v>0</v>
          </cell>
          <cell r="AM31">
            <v>0</v>
          </cell>
          <cell r="AN31">
            <v>0</v>
          </cell>
          <cell r="AO31">
            <v>0</v>
          </cell>
          <cell r="AP31" t="str">
            <v/>
          </cell>
          <cell r="AQ31">
            <v>0</v>
          </cell>
          <cell r="AR31">
            <v>0</v>
          </cell>
        </row>
        <row r="32">
          <cell r="C32" t="str">
            <v/>
          </cell>
          <cell r="D32" t="str">
            <v/>
          </cell>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cell r="U32" t="str">
            <v/>
          </cell>
          <cell r="V32" t="str">
            <v/>
          </cell>
          <cell r="W32" t="str">
            <v/>
          </cell>
          <cell r="X32" t="str">
            <v/>
          </cell>
          <cell r="Y32" t="str">
            <v/>
          </cell>
          <cell r="Z32" t="str">
            <v/>
          </cell>
          <cell r="AA32" t="str">
            <v/>
          </cell>
          <cell r="AB32" t="str">
            <v/>
          </cell>
          <cell r="AC32" t="str">
            <v/>
          </cell>
          <cell r="AD32" t="str">
            <v/>
          </cell>
          <cell r="AE32" t="str">
            <v/>
          </cell>
          <cell r="AF32" t="str">
            <v/>
          </cell>
          <cell r="AG32" t="str">
            <v/>
          </cell>
          <cell r="AH32" t="str">
            <v/>
          </cell>
          <cell r="AI32" t="str">
            <v/>
          </cell>
          <cell r="AJ32" t="str">
            <v/>
          </cell>
          <cell r="AK32" t="str">
            <v/>
          </cell>
          <cell r="AL32" t="str">
            <v/>
          </cell>
          <cell r="AM32" t="str">
            <v/>
          </cell>
          <cell r="AN32" t="str">
            <v/>
          </cell>
          <cell r="AO32" t="str">
            <v/>
          </cell>
          <cell r="AP32" t="str">
            <v/>
          </cell>
          <cell r="AQ32" t="str">
            <v/>
          </cell>
          <cell r="AR32" t="str">
            <v/>
          </cell>
        </row>
        <row r="33">
          <cell r="C33" t="str">
            <v>0190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C34" t="str">
            <v>0200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C35" t="str">
            <v>0210</v>
          </cell>
          <cell r="D35" t="str">
            <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t="str">
            <v/>
          </cell>
          <cell r="AN35" t="str">
            <v/>
          </cell>
          <cell r="AO35">
            <v>0</v>
          </cell>
          <cell r="AP35">
            <v>0</v>
          </cell>
          <cell r="AQ35">
            <v>0</v>
          </cell>
          <cell r="AR35">
            <v>0</v>
          </cell>
        </row>
      </sheetData>
      <sheetData sheetId="35">
        <row r="11">
          <cell r="D11" t="str">
            <v>0010</v>
          </cell>
          <cell r="E11" t="str">
            <v>0020</v>
          </cell>
          <cell r="F11" t="str">
            <v>0030</v>
          </cell>
          <cell r="G11" t="str">
            <v>0040</v>
          </cell>
          <cell r="H11" t="str">
            <v>0050</v>
          </cell>
          <cell r="I11" t="str">
            <v>0060</v>
          </cell>
          <cell r="J11" t="str">
            <v>0070</v>
          </cell>
          <cell r="K11" t="str">
            <v>0080</v>
          </cell>
          <cell r="L11" t="str">
            <v>0090</v>
          </cell>
          <cell r="M11" t="str">
            <v>0100</v>
          </cell>
          <cell r="N11" t="str">
            <v>0101</v>
          </cell>
          <cell r="O11" t="str">
            <v>0102</v>
          </cell>
          <cell r="P11" t="str">
            <v>0103</v>
          </cell>
          <cell r="Q11" t="str">
            <v>0104</v>
          </cell>
          <cell r="R11" t="str">
            <v>0105</v>
          </cell>
          <cell r="S11" t="str">
            <v>0106</v>
          </cell>
          <cell r="T11" t="str">
            <v>0107</v>
          </cell>
          <cell r="U11" t="str">
            <v>0110</v>
          </cell>
          <cell r="V11" t="str">
            <v>0120</v>
          </cell>
          <cell r="W11" t="str">
            <v>0130</v>
          </cell>
          <cell r="X11" t="str">
            <v>0140</v>
          </cell>
          <cell r="Y11" t="str">
            <v>0150</v>
          </cell>
          <cell r="Z11" t="str">
            <v>0160</v>
          </cell>
          <cell r="AA11" t="str">
            <v>0170</v>
          </cell>
          <cell r="AB11" t="str">
            <v>0171</v>
          </cell>
          <cell r="AC11" t="str">
            <v>0172</v>
          </cell>
          <cell r="AD11" t="str">
            <v>0173</v>
          </cell>
          <cell r="AE11" t="str">
            <v>0180</v>
          </cell>
          <cell r="AF11" t="str">
            <v>0190</v>
          </cell>
          <cell r="AG11" t="str">
            <v>0200</v>
          </cell>
          <cell r="AH11" t="str">
            <v>0210</v>
          </cell>
          <cell r="AI11" t="str">
            <v>0230</v>
          </cell>
          <cell r="AJ11" t="str">
            <v>0240</v>
          </cell>
          <cell r="AK11" t="str">
            <v>0250</v>
          </cell>
          <cell r="AL11" t="str">
            <v>0255</v>
          </cell>
          <cell r="AM11" t="str">
            <v>0256</v>
          </cell>
          <cell r="AN11" t="str">
            <v>0257</v>
          </cell>
          <cell r="AO11" t="str">
            <v>0260</v>
          </cell>
          <cell r="AP11" t="str">
            <v>0270</v>
          </cell>
          <cell r="AQ11" t="str">
            <v>0280</v>
          </cell>
          <cell r="AR11" t="str">
            <v>0290</v>
          </cell>
        </row>
        <row r="12">
          <cell r="C12" t="str">
            <v>0010</v>
          </cell>
          <cell r="D12">
            <v>6.7848974800000003E-2</v>
          </cell>
          <cell r="E12">
            <v>60293750.329999998</v>
          </cell>
          <cell r="F12">
            <v>0</v>
          </cell>
          <cell r="G12">
            <v>0</v>
          </cell>
          <cell r="H12">
            <v>0</v>
          </cell>
          <cell r="I12">
            <v>0</v>
          </cell>
          <cell r="J12">
            <v>0</v>
          </cell>
          <cell r="K12">
            <v>0</v>
          </cell>
          <cell r="L12">
            <v>60293750.329999998</v>
          </cell>
          <cell r="M12">
            <v>1524485.43</v>
          </cell>
          <cell r="N12">
            <v>0</v>
          </cell>
          <cell r="O12">
            <v>0</v>
          </cell>
          <cell r="P12">
            <v>0</v>
          </cell>
          <cell r="Q12">
            <v>0</v>
          </cell>
          <cell r="R12">
            <v>1524485.43</v>
          </cell>
          <cell r="S12">
            <v>0</v>
          </cell>
          <cell r="T12">
            <v>0</v>
          </cell>
          <cell r="U12">
            <v>59379059.07</v>
          </cell>
          <cell r="V12">
            <v>609794.17000000004</v>
          </cell>
          <cell r="W12">
            <v>0</v>
          </cell>
          <cell r="X12">
            <v>0</v>
          </cell>
          <cell r="Y12">
            <v>0</v>
          </cell>
          <cell r="Z12">
            <v>0</v>
          </cell>
          <cell r="AA12">
            <v>0</v>
          </cell>
          <cell r="AB12">
            <v>0</v>
          </cell>
          <cell r="AC12">
            <v>0</v>
          </cell>
          <cell r="AD12">
            <v>0</v>
          </cell>
          <cell r="AE12">
            <v>0</v>
          </cell>
          <cell r="AF12">
            <v>59675838.979999997</v>
          </cell>
          <cell r="AG12">
            <v>0</v>
          </cell>
          <cell r="AH12">
            <v>0</v>
          </cell>
          <cell r="AI12">
            <v>0.36041201919999999</v>
          </cell>
          <cell r="AJ12">
            <v>0</v>
          </cell>
          <cell r="AK12">
            <v>0</v>
          </cell>
          <cell r="AL12">
            <v>34542486.189999998</v>
          </cell>
          <cell r="AM12">
            <v>-7496398.8899999997</v>
          </cell>
          <cell r="AN12">
            <v>0</v>
          </cell>
          <cell r="AO12">
            <v>27046087.300000001</v>
          </cell>
          <cell r="AP12">
            <v>0</v>
          </cell>
          <cell r="AQ12">
            <v>2788492.14</v>
          </cell>
          <cell r="AR12">
            <v>-2153415.1</v>
          </cell>
        </row>
        <row r="13">
          <cell r="C13" t="str">
            <v>0015</v>
          </cell>
          <cell r="D13">
            <v>2.2180589899999999E-2</v>
          </cell>
          <cell r="E13">
            <v>57520492.100000001</v>
          </cell>
          <cell r="F13">
            <v>0</v>
          </cell>
          <cell r="G13">
            <v>0</v>
          </cell>
          <cell r="H13">
            <v>0</v>
          </cell>
          <cell r="I13">
            <v>0</v>
          </cell>
          <cell r="J13">
            <v>0</v>
          </cell>
          <cell r="K13">
            <v>0</v>
          </cell>
          <cell r="L13">
            <v>57520492.100000001</v>
          </cell>
          <cell r="M13">
            <v>1524485.43</v>
          </cell>
          <cell r="N13">
            <v>0</v>
          </cell>
          <cell r="O13">
            <v>0</v>
          </cell>
          <cell r="P13">
            <v>0</v>
          </cell>
          <cell r="Q13">
            <v>0</v>
          </cell>
          <cell r="R13">
            <v>1524485.43</v>
          </cell>
          <cell r="S13">
            <v>0</v>
          </cell>
          <cell r="T13">
            <v>0</v>
          </cell>
          <cell r="U13">
            <v>56605800.840000004</v>
          </cell>
          <cell r="V13">
            <v>609794.17000000004</v>
          </cell>
          <cell r="W13">
            <v>0</v>
          </cell>
          <cell r="X13">
            <v>0</v>
          </cell>
          <cell r="Y13">
            <v>0</v>
          </cell>
          <cell r="Z13">
            <v>0</v>
          </cell>
          <cell r="AA13">
            <v>0</v>
          </cell>
          <cell r="AB13">
            <v>0</v>
          </cell>
          <cell r="AC13">
            <v>0</v>
          </cell>
          <cell r="AD13">
            <v>0</v>
          </cell>
          <cell r="AE13">
            <v>0</v>
          </cell>
          <cell r="AF13">
            <v>56902580.75</v>
          </cell>
          <cell r="AG13">
            <v>0</v>
          </cell>
          <cell r="AH13">
            <v>0</v>
          </cell>
          <cell r="AI13">
            <v>0.33629360219999999</v>
          </cell>
          <cell r="AJ13">
            <v>0</v>
          </cell>
          <cell r="AK13">
            <v>0</v>
          </cell>
          <cell r="AL13">
            <v>31484245.66</v>
          </cell>
          <cell r="AM13">
            <v>-7496398.8899999997</v>
          </cell>
          <cell r="AN13">
            <v>0</v>
          </cell>
          <cell r="AO13">
            <v>23987846.77</v>
          </cell>
          <cell r="AP13">
            <v>0</v>
          </cell>
          <cell r="AQ13">
            <v>423734.24</v>
          </cell>
          <cell r="AR13">
            <v>-227914.13</v>
          </cell>
        </row>
        <row r="14">
          <cell r="C14" t="str">
            <v>0016</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row>
        <row r="15">
          <cell r="C15" t="str">
            <v>0017</v>
          </cell>
          <cell r="D15">
            <v>0.13069608490000001</v>
          </cell>
          <cell r="E15">
            <v>24923534.98</v>
          </cell>
          <cell r="F15">
            <v>0</v>
          </cell>
          <cell r="G15">
            <v>0</v>
          </cell>
          <cell r="H15">
            <v>0</v>
          </cell>
          <cell r="I15">
            <v>0</v>
          </cell>
          <cell r="J15">
            <v>0</v>
          </cell>
          <cell r="K15">
            <v>0</v>
          </cell>
          <cell r="L15">
            <v>24923534.98</v>
          </cell>
          <cell r="M15">
            <v>1222004.52</v>
          </cell>
          <cell r="N15">
            <v>0</v>
          </cell>
          <cell r="O15">
            <v>0</v>
          </cell>
          <cell r="P15">
            <v>0</v>
          </cell>
          <cell r="Q15">
            <v>0</v>
          </cell>
          <cell r="R15">
            <v>1222004.52</v>
          </cell>
          <cell r="S15">
            <v>0</v>
          </cell>
          <cell r="T15">
            <v>0</v>
          </cell>
          <cell r="U15">
            <v>24190332.27</v>
          </cell>
          <cell r="V15">
            <v>488801.81</v>
          </cell>
          <cell r="W15">
            <v>0</v>
          </cell>
          <cell r="X15">
            <v>0</v>
          </cell>
          <cell r="Y15">
            <v>0</v>
          </cell>
          <cell r="Z15">
            <v>0</v>
          </cell>
          <cell r="AA15">
            <v>0</v>
          </cell>
          <cell r="AB15">
            <v>0</v>
          </cell>
          <cell r="AC15">
            <v>0</v>
          </cell>
          <cell r="AD15">
            <v>0</v>
          </cell>
          <cell r="AE15">
            <v>0</v>
          </cell>
          <cell r="AF15">
            <v>24923534.98</v>
          </cell>
          <cell r="AG15">
            <v>0</v>
          </cell>
          <cell r="AH15">
            <v>0</v>
          </cell>
          <cell r="AI15">
            <v>0.39405966889999999</v>
          </cell>
          <cell r="AJ15">
            <v>0</v>
          </cell>
          <cell r="AK15">
            <v>0</v>
          </cell>
          <cell r="AL15">
            <v>15374065.939999999</v>
          </cell>
          <cell r="AM15">
            <v>-2970609.82</v>
          </cell>
          <cell r="AN15">
            <v>0</v>
          </cell>
          <cell r="AO15">
            <v>12403456.119999999</v>
          </cell>
          <cell r="AP15">
            <v>0</v>
          </cell>
          <cell r="AQ15">
            <v>2446639.5699999998</v>
          </cell>
          <cell r="AR15">
            <v>-1844855.16</v>
          </cell>
        </row>
        <row r="16">
          <cell r="C16" t="str">
            <v>0018</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row>
        <row r="17">
          <cell r="C17" t="str">
            <v>0019</v>
          </cell>
          <cell r="D17">
            <v>2.46364931E-2</v>
          </cell>
          <cell r="E17">
            <v>34752304</v>
          </cell>
          <cell r="F17">
            <v>0</v>
          </cell>
          <cell r="G17">
            <v>0</v>
          </cell>
          <cell r="H17">
            <v>0</v>
          </cell>
          <cell r="I17">
            <v>0</v>
          </cell>
          <cell r="J17">
            <v>0</v>
          </cell>
          <cell r="K17">
            <v>0</v>
          </cell>
          <cell r="L17">
            <v>34752304</v>
          </cell>
          <cell r="M17">
            <v>302480.90999999997</v>
          </cell>
          <cell r="N17">
            <v>0</v>
          </cell>
          <cell r="O17">
            <v>0</v>
          </cell>
          <cell r="P17">
            <v>0</v>
          </cell>
          <cell r="Q17">
            <v>0</v>
          </cell>
          <cell r="R17">
            <v>302480.90999999997</v>
          </cell>
          <cell r="S17">
            <v>0</v>
          </cell>
          <cell r="T17">
            <v>0</v>
          </cell>
          <cell r="U17">
            <v>34570815.450000003</v>
          </cell>
          <cell r="V17">
            <v>120992.36</v>
          </cell>
          <cell r="W17">
            <v>0</v>
          </cell>
          <cell r="X17">
            <v>0</v>
          </cell>
          <cell r="Y17">
            <v>0</v>
          </cell>
          <cell r="Z17">
            <v>0</v>
          </cell>
          <cell r="AA17">
            <v>0</v>
          </cell>
          <cell r="AB17">
            <v>0</v>
          </cell>
          <cell r="AC17">
            <v>0</v>
          </cell>
          <cell r="AD17">
            <v>0</v>
          </cell>
          <cell r="AE17">
            <v>0</v>
          </cell>
          <cell r="AF17">
            <v>34752304</v>
          </cell>
          <cell r="AG17">
            <v>0</v>
          </cell>
          <cell r="AH17">
            <v>0</v>
          </cell>
          <cell r="AI17">
            <v>0.33722716009999998</v>
          </cell>
          <cell r="AJ17">
            <v>0</v>
          </cell>
          <cell r="AK17">
            <v>0</v>
          </cell>
          <cell r="AL17">
            <v>18732486.859999999</v>
          </cell>
          <cell r="AM17">
            <v>-4421993.33</v>
          </cell>
          <cell r="AN17">
            <v>0</v>
          </cell>
          <cell r="AO17">
            <v>14310493.529999999</v>
          </cell>
          <cell r="AP17">
            <v>0</v>
          </cell>
          <cell r="AQ17">
            <v>336570.15</v>
          </cell>
          <cell r="AR17">
            <v>-308420.36</v>
          </cell>
        </row>
        <row r="18">
          <cell r="C18" t="str">
            <v>0900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row>
        <row r="19">
          <cell r="C19" t="str">
            <v>0910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row>
        <row r="20">
          <cell r="C20" t="str">
            <v/>
          </cell>
          <cell r="D20" t="str">
            <v/>
          </cell>
          <cell r="E20" t="str">
            <v/>
          </cell>
          <cell r="F20" t="str">
            <v/>
          </cell>
          <cell r="G20" t="str">
            <v/>
          </cell>
          <cell r="H20" t="str">
            <v/>
          </cell>
          <cell r="I20" t="str">
            <v/>
          </cell>
          <cell r="J20" t="str">
            <v/>
          </cell>
          <cell r="K20" t="str">
            <v/>
          </cell>
          <cell r="L20" t="str">
            <v/>
          </cell>
          <cell r="M20" t="str">
            <v/>
          </cell>
          <cell r="N20" t="str">
            <v/>
          </cell>
          <cell r="O20" t="str">
            <v/>
          </cell>
          <cell r="P20" t="str">
            <v/>
          </cell>
          <cell r="Q20" t="str">
            <v/>
          </cell>
          <cell r="R20" t="str">
            <v/>
          </cell>
          <cell r="S20" t="str">
            <v/>
          </cell>
          <cell r="T20" t="str">
            <v/>
          </cell>
          <cell r="U20" t="str">
            <v/>
          </cell>
          <cell r="V20" t="str">
            <v/>
          </cell>
          <cell r="W20" t="str">
            <v/>
          </cell>
          <cell r="X20" t="str">
            <v/>
          </cell>
          <cell r="Y20" t="str">
            <v/>
          </cell>
          <cell r="Z20" t="str">
            <v/>
          </cell>
          <cell r="AA20" t="str">
            <v/>
          </cell>
          <cell r="AB20" t="str">
            <v/>
          </cell>
          <cell r="AC20" t="str">
            <v/>
          </cell>
          <cell r="AD20" t="str">
            <v/>
          </cell>
          <cell r="AE20" t="str">
            <v/>
          </cell>
          <cell r="AF20" t="str">
            <v/>
          </cell>
          <cell r="AG20" t="str">
            <v/>
          </cell>
          <cell r="AH20" t="str">
            <v/>
          </cell>
          <cell r="AI20" t="str">
            <v/>
          </cell>
          <cell r="AJ20" t="str">
            <v/>
          </cell>
          <cell r="AK20" t="str">
            <v/>
          </cell>
          <cell r="AL20" t="str">
            <v/>
          </cell>
          <cell r="AM20" t="str">
            <v/>
          </cell>
          <cell r="AN20" t="str">
            <v/>
          </cell>
          <cell r="AO20" t="str">
            <v/>
          </cell>
          <cell r="AP20" t="str">
            <v/>
          </cell>
          <cell r="AQ20" t="str">
            <v/>
          </cell>
          <cell r="AR20" t="str">
            <v/>
          </cell>
        </row>
        <row r="21">
          <cell r="C21" t="str">
            <v>0020</v>
          </cell>
          <cell r="D21">
            <v>6.8467277100000001E-2</v>
          </cell>
          <cell r="E21">
            <v>58769264.899999999</v>
          </cell>
          <cell r="F21" t="str">
            <v/>
          </cell>
          <cell r="G21">
            <v>0</v>
          </cell>
          <cell r="H21">
            <v>0</v>
          </cell>
          <cell r="I21">
            <v>0</v>
          </cell>
          <cell r="J21">
            <v>0</v>
          </cell>
          <cell r="K21">
            <v>0</v>
          </cell>
          <cell r="L21">
            <v>58769264.899999999</v>
          </cell>
          <cell r="N21" t="str">
            <v/>
          </cell>
          <cell r="O21" t="str">
            <v/>
          </cell>
          <cell r="P21" t="str">
            <v/>
          </cell>
          <cell r="Q21" t="str">
            <v/>
          </cell>
          <cell r="R21" t="str">
            <v/>
          </cell>
          <cell r="S21" t="str">
            <v/>
          </cell>
          <cell r="T21" t="str">
            <v/>
          </cell>
          <cell r="U21">
            <v>58769264.899999999</v>
          </cell>
          <cell r="X21" t="str">
            <v/>
          </cell>
          <cell r="Y21">
            <v>0</v>
          </cell>
          <cell r="Z21">
            <v>0</v>
          </cell>
          <cell r="AA21">
            <v>0</v>
          </cell>
          <cell r="AB21">
            <v>0</v>
          </cell>
          <cell r="AC21">
            <v>0</v>
          </cell>
          <cell r="AD21">
            <v>0</v>
          </cell>
          <cell r="AE21">
            <v>0</v>
          </cell>
          <cell r="AF21">
            <v>58151353.549999997</v>
          </cell>
          <cell r="AG21">
            <v>0</v>
          </cell>
          <cell r="AH21">
            <v>0</v>
          </cell>
          <cell r="AI21">
            <v>0.36062677929999998</v>
          </cell>
          <cell r="AJ21" t="str">
            <v/>
          </cell>
          <cell r="AK21">
            <v>0</v>
          </cell>
          <cell r="AL21">
            <v>34318442.170000002</v>
          </cell>
          <cell r="AM21">
            <v>-7443054.0099999998</v>
          </cell>
          <cell r="AN21">
            <v>0</v>
          </cell>
          <cell r="AO21">
            <v>26875388.16</v>
          </cell>
          <cell r="AP21" t="str">
            <v/>
          </cell>
          <cell r="AQ21">
            <v>2786780.41</v>
          </cell>
          <cell r="AR21">
            <v>-2152438.33</v>
          </cell>
        </row>
        <row r="22">
          <cell r="C22" t="str">
            <v>0030</v>
          </cell>
          <cell r="D22">
            <v>8.2597318999999992E-3</v>
          </cell>
          <cell r="E22">
            <v>1524485.43</v>
          </cell>
          <cell r="F22" t="str">
            <v/>
          </cell>
          <cell r="G22">
            <v>0</v>
          </cell>
          <cell r="H22">
            <v>0</v>
          </cell>
          <cell r="I22">
            <v>0</v>
          </cell>
          <cell r="J22">
            <v>0</v>
          </cell>
          <cell r="K22">
            <v>0</v>
          </cell>
          <cell r="L22">
            <v>1524485.43</v>
          </cell>
          <cell r="N22" t="str">
            <v/>
          </cell>
          <cell r="O22" t="str">
            <v/>
          </cell>
          <cell r="P22" t="str">
            <v/>
          </cell>
          <cell r="Q22" t="str">
            <v/>
          </cell>
          <cell r="R22" t="str">
            <v/>
          </cell>
          <cell r="S22" t="str">
            <v/>
          </cell>
          <cell r="T22" t="str">
            <v/>
          </cell>
          <cell r="U22">
            <v>609794.17000000004</v>
          </cell>
          <cell r="X22" t="str">
            <v/>
          </cell>
          <cell r="Y22">
            <v>0</v>
          </cell>
          <cell r="Z22">
            <v>0</v>
          </cell>
          <cell r="AA22">
            <v>0</v>
          </cell>
          <cell r="AB22">
            <v>0</v>
          </cell>
          <cell r="AC22">
            <v>0</v>
          </cell>
          <cell r="AD22">
            <v>0</v>
          </cell>
          <cell r="AE22">
            <v>0</v>
          </cell>
          <cell r="AF22">
            <v>1524485.43</v>
          </cell>
          <cell r="AG22">
            <v>0</v>
          </cell>
          <cell r="AH22">
            <v>0</v>
          </cell>
          <cell r="AI22">
            <v>0.33971438840000001</v>
          </cell>
          <cell r="AJ22" t="str">
            <v/>
          </cell>
          <cell r="AK22">
            <v>0</v>
          </cell>
          <cell r="AL22">
            <v>224044.02</v>
          </cell>
          <cell r="AM22">
            <v>-53344.88</v>
          </cell>
          <cell r="AN22">
            <v>0</v>
          </cell>
          <cell r="AO22">
            <v>170699.14</v>
          </cell>
          <cell r="AP22" t="str">
            <v/>
          </cell>
          <cell r="AQ22">
            <v>1711.73</v>
          </cell>
          <cell r="AR22">
            <v>-976.77</v>
          </cell>
        </row>
        <row r="23">
          <cell r="C23" t="str">
            <v/>
          </cell>
          <cell r="D23" t="str">
            <v/>
          </cell>
          <cell r="E23" t="str">
            <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cell r="U23" t="str">
            <v/>
          </cell>
          <cell r="V23" t="str">
            <v/>
          </cell>
          <cell r="W23" t="str">
            <v/>
          </cell>
          <cell r="X23" t="str">
            <v/>
          </cell>
          <cell r="Y23" t="str">
            <v/>
          </cell>
          <cell r="Z23" t="str">
            <v/>
          </cell>
          <cell r="AA23" t="str">
            <v/>
          </cell>
          <cell r="AB23" t="str">
            <v/>
          </cell>
          <cell r="AC23" t="str">
            <v/>
          </cell>
          <cell r="AD23" t="str">
            <v/>
          </cell>
          <cell r="AE23" t="str">
            <v/>
          </cell>
          <cell r="AF23" t="str">
            <v/>
          </cell>
          <cell r="AG23" t="str">
            <v/>
          </cell>
          <cell r="AH23" t="str">
            <v/>
          </cell>
          <cell r="AI23" t="str">
            <v/>
          </cell>
          <cell r="AJ23" t="str">
            <v/>
          </cell>
          <cell r="AK23" t="str">
            <v/>
          </cell>
          <cell r="AL23" t="str">
            <v/>
          </cell>
          <cell r="AM23" t="str">
            <v/>
          </cell>
          <cell r="AN23" t="str">
            <v/>
          </cell>
          <cell r="AO23" t="str">
            <v/>
          </cell>
          <cell r="AP23" t="str">
            <v/>
          </cell>
          <cell r="AQ23" t="str">
            <v/>
          </cell>
          <cell r="AR23" t="str">
            <v/>
          </cell>
        </row>
        <row r="24">
          <cell r="C24" t="str">
            <v>0040</v>
          </cell>
          <cell r="D24">
            <v>0</v>
          </cell>
          <cell r="E24" t="str">
            <v/>
          </cell>
          <cell r="F24" t="str">
            <v/>
          </cell>
          <cell r="G24" t="str">
            <v/>
          </cell>
          <cell r="H24" t="str">
            <v/>
          </cell>
          <cell r="I24" t="str">
            <v/>
          </cell>
          <cell r="J24" t="str">
            <v/>
          </cell>
          <cell r="K24" t="str">
            <v/>
          </cell>
          <cell r="L24" t="str">
            <v/>
          </cell>
          <cell r="N24" t="str">
            <v/>
          </cell>
          <cell r="O24" t="str">
            <v/>
          </cell>
          <cell r="P24" t="str">
            <v/>
          </cell>
          <cell r="Q24" t="str">
            <v/>
          </cell>
          <cell r="R24" t="str">
            <v/>
          </cell>
          <cell r="S24" t="str">
            <v/>
          </cell>
          <cell r="T24" t="str">
            <v/>
          </cell>
          <cell r="U24">
            <v>0</v>
          </cell>
          <cell r="X24" t="str">
            <v/>
          </cell>
          <cell r="Y24">
            <v>0</v>
          </cell>
          <cell r="Z24">
            <v>0</v>
          </cell>
          <cell r="AA24">
            <v>0</v>
          </cell>
          <cell r="AB24">
            <v>0</v>
          </cell>
          <cell r="AC24">
            <v>0</v>
          </cell>
          <cell r="AD24">
            <v>0</v>
          </cell>
          <cell r="AE24">
            <v>0</v>
          </cell>
          <cell r="AF24">
            <v>0</v>
          </cell>
          <cell r="AG24">
            <v>0</v>
          </cell>
          <cell r="AH24">
            <v>0</v>
          </cell>
          <cell r="AI24">
            <v>0</v>
          </cell>
          <cell r="AJ24" t="str">
            <v/>
          </cell>
          <cell r="AK24">
            <v>0</v>
          </cell>
          <cell r="AL24">
            <v>0</v>
          </cell>
          <cell r="AM24">
            <v>0</v>
          </cell>
          <cell r="AN24">
            <v>0</v>
          </cell>
          <cell r="AO24">
            <v>0</v>
          </cell>
          <cell r="AP24" t="str">
            <v/>
          </cell>
          <cell r="AQ24">
            <v>0</v>
          </cell>
          <cell r="AR24">
            <v>0</v>
          </cell>
        </row>
        <row r="25">
          <cell r="C25" t="str">
            <v>0050</v>
          </cell>
          <cell r="D25">
            <v>0</v>
          </cell>
          <cell r="E25" t="str">
            <v/>
          </cell>
          <cell r="F25" t="str">
            <v/>
          </cell>
          <cell r="G25" t="str">
            <v/>
          </cell>
          <cell r="H25" t="str">
            <v/>
          </cell>
          <cell r="I25" t="str">
            <v/>
          </cell>
          <cell r="J25" t="str">
            <v/>
          </cell>
          <cell r="K25" t="str">
            <v/>
          </cell>
          <cell r="L25" t="str">
            <v/>
          </cell>
          <cell r="N25" t="str">
            <v/>
          </cell>
          <cell r="O25" t="str">
            <v/>
          </cell>
          <cell r="P25" t="str">
            <v/>
          </cell>
          <cell r="Q25" t="str">
            <v/>
          </cell>
          <cell r="R25" t="str">
            <v/>
          </cell>
          <cell r="S25" t="str">
            <v/>
          </cell>
          <cell r="T25" t="str">
            <v/>
          </cell>
          <cell r="U25">
            <v>0</v>
          </cell>
          <cell r="X25" t="str">
            <v/>
          </cell>
          <cell r="Y25">
            <v>0</v>
          </cell>
          <cell r="Z25">
            <v>0</v>
          </cell>
          <cell r="AA25">
            <v>0</v>
          </cell>
          <cell r="AB25">
            <v>0</v>
          </cell>
          <cell r="AC25">
            <v>0</v>
          </cell>
          <cell r="AD25">
            <v>0</v>
          </cell>
          <cell r="AE25">
            <v>0</v>
          </cell>
          <cell r="AF25">
            <v>0</v>
          </cell>
          <cell r="AG25">
            <v>0</v>
          </cell>
          <cell r="AH25">
            <v>0</v>
          </cell>
          <cell r="AI25">
            <v>0</v>
          </cell>
          <cell r="AJ25" t="str">
            <v/>
          </cell>
          <cell r="AK25">
            <v>0</v>
          </cell>
          <cell r="AL25">
            <v>0</v>
          </cell>
          <cell r="AM25">
            <v>0</v>
          </cell>
          <cell r="AN25">
            <v>0</v>
          </cell>
          <cell r="AO25">
            <v>0</v>
          </cell>
          <cell r="AP25" t="str">
            <v/>
          </cell>
          <cell r="AQ25">
            <v>0</v>
          </cell>
          <cell r="AR25">
            <v>0</v>
          </cell>
        </row>
        <row r="26">
          <cell r="C26" t="str">
            <v>0060</v>
          </cell>
          <cell r="D26">
            <v>0</v>
          </cell>
          <cell r="E26" t="str">
            <v/>
          </cell>
          <cell r="F26" t="str">
            <v/>
          </cell>
          <cell r="G26" t="str">
            <v/>
          </cell>
          <cell r="H26" t="str">
            <v/>
          </cell>
          <cell r="I26" t="str">
            <v/>
          </cell>
          <cell r="J26" t="str">
            <v/>
          </cell>
          <cell r="K26" t="str">
            <v/>
          </cell>
          <cell r="L26" t="str">
            <v/>
          </cell>
          <cell r="N26" t="str">
            <v/>
          </cell>
          <cell r="O26" t="str">
            <v/>
          </cell>
          <cell r="P26" t="str">
            <v/>
          </cell>
          <cell r="Q26" t="str">
            <v/>
          </cell>
          <cell r="R26" t="str">
            <v/>
          </cell>
          <cell r="S26" t="str">
            <v/>
          </cell>
          <cell r="T26" t="str">
            <v/>
          </cell>
          <cell r="U26">
            <v>0</v>
          </cell>
          <cell r="X26" t="str">
            <v/>
          </cell>
          <cell r="Y26">
            <v>0</v>
          </cell>
          <cell r="Z26">
            <v>0</v>
          </cell>
          <cell r="AA26">
            <v>0</v>
          </cell>
          <cell r="AB26">
            <v>0</v>
          </cell>
          <cell r="AC26">
            <v>0</v>
          </cell>
          <cell r="AD26">
            <v>0</v>
          </cell>
          <cell r="AE26">
            <v>0</v>
          </cell>
          <cell r="AF26">
            <v>0</v>
          </cell>
          <cell r="AG26">
            <v>0</v>
          </cell>
          <cell r="AH26">
            <v>0</v>
          </cell>
          <cell r="AI26">
            <v>0</v>
          </cell>
          <cell r="AJ26" t="str">
            <v/>
          </cell>
          <cell r="AK26">
            <v>0</v>
          </cell>
          <cell r="AL26">
            <v>0</v>
          </cell>
          <cell r="AM26">
            <v>0</v>
          </cell>
          <cell r="AN26">
            <v>0</v>
          </cell>
          <cell r="AO26">
            <v>0</v>
          </cell>
          <cell r="AP26" t="str">
            <v/>
          </cell>
          <cell r="AQ26">
            <v>0</v>
          </cell>
          <cell r="AR26">
            <v>0</v>
          </cell>
        </row>
        <row r="27">
          <cell r="C27" t="str">
            <v>0070</v>
          </cell>
          <cell r="D27">
            <v>6.7848974800000003E-2</v>
          </cell>
          <cell r="E27">
            <v>60293750.329999998</v>
          </cell>
          <cell r="F27">
            <v>0</v>
          </cell>
          <cell r="G27">
            <v>0</v>
          </cell>
          <cell r="H27">
            <v>0</v>
          </cell>
          <cell r="I27">
            <v>0</v>
          </cell>
          <cell r="J27">
            <v>0</v>
          </cell>
          <cell r="K27">
            <v>0</v>
          </cell>
          <cell r="L27">
            <v>60293750.329999998</v>
          </cell>
          <cell r="M27">
            <v>1524485.43</v>
          </cell>
          <cell r="N27">
            <v>0</v>
          </cell>
          <cell r="O27">
            <v>0</v>
          </cell>
          <cell r="P27">
            <v>0</v>
          </cell>
          <cell r="Q27">
            <v>0</v>
          </cell>
          <cell r="R27">
            <v>1524485.43</v>
          </cell>
          <cell r="S27">
            <v>0</v>
          </cell>
          <cell r="T27">
            <v>0</v>
          </cell>
          <cell r="U27">
            <v>59379059.07</v>
          </cell>
          <cell r="V27">
            <v>609794.17000000004</v>
          </cell>
          <cell r="W27">
            <v>0</v>
          </cell>
          <cell r="X27">
            <v>0</v>
          </cell>
          <cell r="Y27">
            <v>0</v>
          </cell>
          <cell r="Z27">
            <v>0</v>
          </cell>
          <cell r="AA27">
            <v>0</v>
          </cell>
          <cell r="AB27">
            <v>0</v>
          </cell>
          <cell r="AC27">
            <v>0</v>
          </cell>
          <cell r="AD27">
            <v>0</v>
          </cell>
          <cell r="AE27">
            <v>0</v>
          </cell>
          <cell r="AF27">
            <v>59675838.979999997</v>
          </cell>
          <cell r="AG27">
            <v>0</v>
          </cell>
          <cell r="AH27">
            <v>0</v>
          </cell>
          <cell r="AI27">
            <v>0.36041201919999999</v>
          </cell>
          <cell r="AJ27">
            <v>0</v>
          </cell>
          <cell r="AK27">
            <v>0</v>
          </cell>
          <cell r="AL27">
            <v>34542486.189999998</v>
          </cell>
          <cell r="AM27">
            <v>-7496398.8899999997</v>
          </cell>
          <cell r="AN27">
            <v>0</v>
          </cell>
          <cell r="AO27">
            <v>27046087.300000001</v>
          </cell>
          <cell r="AP27">
            <v>0</v>
          </cell>
          <cell r="AQ27">
            <v>2788492.14</v>
          </cell>
          <cell r="AR27">
            <v>-2153415.1</v>
          </cell>
        </row>
        <row r="28">
          <cell r="C28" t="str">
            <v>0080</v>
          </cell>
          <cell r="D28" t="str">
            <v/>
          </cell>
          <cell r="E28">
            <v>0</v>
          </cell>
          <cell r="F28" t="str">
            <v/>
          </cell>
          <cell r="G28" t="str">
            <v/>
          </cell>
          <cell r="H28" t="str">
            <v/>
          </cell>
          <cell r="I28" t="str">
            <v/>
          </cell>
          <cell r="J28" t="str">
            <v/>
          </cell>
          <cell r="K28" t="str">
            <v/>
          </cell>
          <cell r="L28">
            <v>0</v>
          </cell>
          <cell r="M28">
            <v>0</v>
          </cell>
          <cell r="N28">
            <v>0</v>
          </cell>
          <cell r="O28">
            <v>0</v>
          </cell>
          <cell r="P28">
            <v>0</v>
          </cell>
          <cell r="Q28">
            <v>0</v>
          </cell>
          <cell r="R28">
            <v>0</v>
          </cell>
          <cell r="S28">
            <v>0</v>
          </cell>
          <cell r="T28">
            <v>0</v>
          </cell>
          <cell r="U28">
            <v>0</v>
          </cell>
          <cell r="V28">
            <v>0</v>
          </cell>
          <cell r="W28">
            <v>0</v>
          </cell>
          <cell r="X28" t="str">
            <v/>
          </cell>
          <cell r="Y28" t="str">
            <v/>
          </cell>
          <cell r="Z28" t="str">
            <v/>
          </cell>
          <cell r="AA28" t="str">
            <v/>
          </cell>
          <cell r="AB28" t="str">
            <v/>
          </cell>
          <cell r="AC28" t="str">
            <v/>
          </cell>
          <cell r="AD28" t="str">
            <v/>
          </cell>
          <cell r="AE28" t="str">
            <v/>
          </cell>
          <cell r="AF28" t="str">
            <v/>
          </cell>
          <cell r="AG28" t="str">
            <v/>
          </cell>
          <cell r="AH28" t="str">
            <v/>
          </cell>
          <cell r="AI28" t="str">
            <v/>
          </cell>
          <cell r="AJ28" t="str">
            <v/>
          </cell>
          <cell r="AK28" t="str">
            <v/>
          </cell>
          <cell r="AL28" t="str">
            <v/>
          </cell>
          <cell r="AM28" t="str">
            <v/>
          </cell>
          <cell r="AN28" t="str">
            <v/>
          </cell>
          <cell r="AO28">
            <v>0</v>
          </cell>
          <cell r="AP28" t="str">
            <v/>
          </cell>
          <cell r="AQ28">
            <v>0</v>
          </cell>
          <cell r="AR28">
            <v>0</v>
          </cell>
        </row>
        <row r="29">
          <cell r="C29" t="str">
            <v>0160</v>
          </cell>
          <cell r="D29" t="str">
            <v/>
          </cell>
          <cell r="E29">
            <v>0</v>
          </cell>
          <cell r="F29" t="str">
            <v/>
          </cell>
          <cell r="G29" t="str">
            <v/>
          </cell>
          <cell r="H29" t="str">
            <v/>
          </cell>
          <cell r="I29" t="str">
            <v/>
          </cell>
          <cell r="J29" t="str">
            <v/>
          </cell>
          <cell r="K29" t="str">
            <v/>
          </cell>
          <cell r="L29">
            <v>0</v>
          </cell>
          <cell r="M29">
            <v>0</v>
          </cell>
          <cell r="N29">
            <v>0</v>
          </cell>
          <cell r="O29">
            <v>0</v>
          </cell>
          <cell r="P29">
            <v>0</v>
          </cell>
          <cell r="Q29">
            <v>0</v>
          </cell>
          <cell r="R29">
            <v>0</v>
          </cell>
          <cell r="S29">
            <v>0</v>
          </cell>
          <cell r="T29">
            <v>0</v>
          </cell>
          <cell r="U29">
            <v>0</v>
          </cell>
          <cell r="V29">
            <v>0</v>
          </cell>
          <cell r="W29">
            <v>0</v>
          </cell>
          <cell r="X29" t="str">
            <v/>
          </cell>
          <cell r="Y29" t="str">
            <v/>
          </cell>
          <cell r="Z29" t="str">
            <v/>
          </cell>
          <cell r="AA29" t="str">
            <v/>
          </cell>
          <cell r="AB29" t="str">
            <v/>
          </cell>
          <cell r="AC29" t="str">
            <v/>
          </cell>
          <cell r="AD29" t="str">
            <v/>
          </cell>
          <cell r="AE29" t="str">
            <v/>
          </cell>
          <cell r="AF29" t="str">
            <v/>
          </cell>
          <cell r="AG29" t="str">
            <v/>
          </cell>
          <cell r="AH29" t="str">
            <v/>
          </cell>
          <cell r="AI29" t="str">
            <v/>
          </cell>
          <cell r="AJ29" t="str">
            <v/>
          </cell>
          <cell r="AK29" t="str">
            <v/>
          </cell>
          <cell r="AL29" t="str">
            <v/>
          </cell>
          <cell r="AM29" t="str">
            <v/>
          </cell>
          <cell r="AN29" t="str">
            <v/>
          </cell>
          <cell r="AO29">
            <v>0</v>
          </cell>
          <cell r="AP29" t="str">
            <v/>
          </cell>
          <cell r="AQ29" t="str">
            <v/>
          </cell>
          <cell r="AR29">
            <v>0</v>
          </cell>
        </row>
        <row r="30">
          <cell r="C30" t="str">
            <v>0170</v>
          </cell>
          <cell r="D30" t="str">
            <v/>
          </cell>
          <cell r="E30">
            <v>0</v>
          </cell>
          <cell r="F30" t="str">
            <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t="str">
            <v/>
          </cell>
          <cell r="Y30" t="str">
            <v/>
          </cell>
          <cell r="Z30" t="str">
            <v/>
          </cell>
          <cell r="AA30" t="str">
            <v/>
          </cell>
          <cell r="AB30" t="str">
            <v/>
          </cell>
          <cell r="AC30" t="str">
            <v/>
          </cell>
          <cell r="AD30" t="str">
            <v/>
          </cell>
          <cell r="AE30" t="str">
            <v/>
          </cell>
          <cell r="AF30" t="str">
            <v/>
          </cell>
          <cell r="AG30" t="str">
            <v/>
          </cell>
          <cell r="AH30" t="str">
            <v/>
          </cell>
          <cell r="AI30" t="str">
            <v/>
          </cell>
          <cell r="AJ30" t="str">
            <v/>
          </cell>
          <cell r="AK30" t="str">
            <v/>
          </cell>
          <cell r="AL30" t="str">
            <v/>
          </cell>
          <cell r="AM30" t="str">
            <v/>
          </cell>
          <cell r="AN30" t="str">
            <v/>
          </cell>
          <cell r="AO30">
            <v>0</v>
          </cell>
          <cell r="AP30" t="str">
            <v/>
          </cell>
          <cell r="AQ30" t="str">
            <v/>
          </cell>
          <cell r="AR30">
            <v>0</v>
          </cell>
        </row>
        <row r="31">
          <cell r="C31" t="str">
            <v>0180</v>
          </cell>
          <cell r="D31">
            <v>0</v>
          </cell>
          <cell r="E31">
            <v>0</v>
          </cell>
          <cell r="F31" t="str">
            <v/>
          </cell>
          <cell r="G31">
            <v>0</v>
          </cell>
          <cell r="H31">
            <v>0</v>
          </cell>
          <cell r="I31">
            <v>0</v>
          </cell>
          <cell r="J31">
            <v>0</v>
          </cell>
          <cell r="K31">
            <v>0</v>
          </cell>
          <cell r="L31">
            <v>0</v>
          </cell>
          <cell r="M31" t="str">
            <v/>
          </cell>
          <cell r="N31" t="str">
            <v/>
          </cell>
          <cell r="O31" t="str">
            <v/>
          </cell>
          <cell r="P31" t="str">
            <v/>
          </cell>
          <cell r="Q31" t="str">
            <v/>
          </cell>
          <cell r="R31" t="str">
            <v/>
          </cell>
          <cell r="S31" t="str">
            <v/>
          </cell>
          <cell r="T31" t="str">
            <v/>
          </cell>
          <cell r="U31">
            <v>0</v>
          </cell>
          <cell r="V31" t="str">
            <v/>
          </cell>
          <cell r="W31">
            <v>0</v>
          </cell>
          <cell r="X31" t="str">
            <v/>
          </cell>
          <cell r="Y31">
            <v>0</v>
          </cell>
          <cell r="Z31">
            <v>0</v>
          </cell>
          <cell r="AA31">
            <v>0</v>
          </cell>
          <cell r="AB31">
            <v>0</v>
          </cell>
          <cell r="AC31">
            <v>0</v>
          </cell>
          <cell r="AD31">
            <v>0</v>
          </cell>
          <cell r="AE31">
            <v>0</v>
          </cell>
          <cell r="AF31">
            <v>0</v>
          </cell>
          <cell r="AG31">
            <v>0</v>
          </cell>
          <cell r="AH31">
            <v>0</v>
          </cell>
          <cell r="AI31">
            <v>0</v>
          </cell>
          <cell r="AJ31" t="str">
            <v/>
          </cell>
          <cell r="AK31">
            <v>0</v>
          </cell>
          <cell r="AL31">
            <v>0</v>
          </cell>
          <cell r="AM31">
            <v>0</v>
          </cell>
          <cell r="AN31">
            <v>0</v>
          </cell>
          <cell r="AO31">
            <v>0</v>
          </cell>
          <cell r="AP31" t="str">
            <v/>
          </cell>
          <cell r="AQ31">
            <v>0</v>
          </cell>
          <cell r="AR31">
            <v>0</v>
          </cell>
        </row>
        <row r="32">
          <cell r="C32" t="str">
            <v/>
          </cell>
          <cell r="D32" t="str">
            <v/>
          </cell>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cell r="U32" t="str">
            <v/>
          </cell>
          <cell r="V32" t="str">
            <v/>
          </cell>
          <cell r="W32" t="str">
            <v/>
          </cell>
          <cell r="X32" t="str">
            <v/>
          </cell>
          <cell r="Y32" t="str">
            <v/>
          </cell>
          <cell r="Z32" t="str">
            <v/>
          </cell>
          <cell r="AA32" t="str">
            <v/>
          </cell>
          <cell r="AB32" t="str">
            <v/>
          </cell>
          <cell r="AC32" t="str">
            <v/>
          </cell>
          <cell r="AD32" t="str">
            <v/>
          </cell>
          <cell r="AE32" t="str">
            <v/>
          </cell>
          <cell r="AF32" t="str">
            <v/>
          </cell>
          <cell r="AG32" t="str">
            <v/>
          </cell>
          <cell r="AH32" t="str">
            <v/>
          </cell>
          <cell r="AI32" t="str">
            <v/>
          </cell>
          <cell r="AJ32" t="str">
            <v/>
          </cell>
          <cell r="AK32" t="str">
            <v/>
          </cell>
          <cell r="AL32" t="str">
            <v/>
          </cell>
          <cell r="AM32" t="str">
            <v/>
          </cell>
          <cell r="AN32" t="str">
            <v/>
          </cell>
          <cell r="AO32" t="str">
            <v/>
          </cell>
          <cell r="AP32" t="str">
            <v/>
          </cell>
          <cell r="AQ32" t="str">
            <v/>
          </cell>
          <cell r="AR32" t="str">
            <v/>
          </cell>
        </row>
        <row r="33">
          <cell r="C33" t="str">
            <v>0190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C34" t="str">
            <v>0200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C35" t="str">
            <v>0210</v>
          </cell>
          <cell r="D35" t="str">
            <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t="str">
            <v/>
          </cell>
          <cell r="AN35" t="str">
            <v/>
          </cell>
          <cell r="AO35">
            <v>0</v>
          </cell>
          <cell r="AP35">
            <v>0</v>
          </cell>
          <cell r="AQ35">
            <v>0</v>
          </cell>
          <cell r="AR35">
            <v>0</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13">
          <cell r="S13">
            <v>5802791456.9499998</v>
          </cell>
        </row>
        <row r="14">
          <cell r="S14">
            <v>1687741179.7</v>
          </cell>
        </row>
        <row r="15">
          <cell r="S15">
            <v>0</v>
          </cell>
        </row>
        <row r="16">
          <cell r="S16">
            <v>399076375.16000003</v>
          </cell>
        </row>
        <row r="17">
          <cell r="S17">
            <v>3309579772.1500001</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 KM1"/>
      <sheetName val="Mapping"/>
    </sheetNames>
    <sheetDataSet>
      <sheetData sheetId="0"/>
      <sheetData sheetId="1">
        <row r="18">
          <cell r="D18">
            <v>46390027588.029999</v>
          </cell>
        </row>
      </sheetData>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C@"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B79BB-7092-48B6-BBBE-A25CD5220936}">
  <sheetPr>
    <tabColor theme="9" tint="0.59999389629810485"/>
  </sheetPr>
  <dimension ref="S17"/>
  <sheetViews>
    <sheetView tabSelected="1" zoomScaleNormal="100" workbookViewId="0">
      <selection activeCell="U11" sqref="U11"/>
    </sheetView>
  </sheetViews>
  <sheetFormatPr defaultColWidth="8.85546875" defaultRowHeight="15" x14ac:dyDescent="0.3"/>
  <cols>
    <col min="1" max="9" width="8.85546875" style="3"/>
    <col min="10" max="10" width="8.85546875" style="3" customWidth="1"/>
    <col min="11" max="16384" width="8.85546875" style="3"/>
  </cols>
  <sheetData>
    <row r="17" spans="19:19" x14ac:dyDescent="0.3">
      <c r="S17" s="16"/>
    </row>
  </sheetData>
  <sheetProtection algorithmName="SHA-512" hashValue="8c7e1HFBtDVXuXmRgaJI6HNhngS6tF2EzxlKl/Z7ud9UGIc3e+CURtH4RSjhVt5K9JlnYcPns6bHgPu8W5q4Aw==" saltValue="QqRyla8AXeWQneS58qqyBw=="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EF9D0-950B-41F0-B510-B37EDAB7C8F5}">
  <sheetPr>
    <tabColor theme="7" tint="0.79998168889431442"/>
  </sheetPr>
  <dimension ref="A1:H40"/>
  <sheetViews>
    <sheetView workbookViewId="0"/>
  </sheetViews>
  <sheetFormatPr defaultColWidth="8.85546875" defaultRowHeight="12" x14ac:dyDescent="0.2"/>
  <cols>
    <col min="1" max="1" width="2.85546875" style="9" customWidth="1"/>
    <col min="2" max="2" width="7.85546875" style="9" customWidth="1"/>
    <col min="3" max="3" width="52.140625" style="9" customWidth="1"/>
    <col min="4" max="8" width="16.7109375" style="9" customWidth="1"/>
    <col min="9" max="16384" width="8.85546875" style="9"/>
  </cols>
  <sheetData>
    <row r="1" spans="1:8" x14ac:dyDescent="0.2">
      <c r="A1" s="2"/>
      <c r="B1" s="2"/>
      <c r="C1" s="2"/>
      <c r="D1" s="2"/>
      <c r="E1" s="2"/>
      <c r="F1" s="2"/>
    </row>
    <row r="2" spans="1:8" ht="15" x14ac:dyDescent="0.25">
      <c r="A2" s="2"/>
      <c r="B2" s="28" t="s">
        <v>547</v>
      </c>
      <c r="C2" s="8"/>
      <c r="D2" s="13"/>
      <c r="E2" s="8"/>
      <c r="F2" s="39"/>
      <c r="G2" s="39"/>
      <c r="H2" s="39"/>
    </row>
    <row r="3" spans="1:8" x14ac:dyDescent="0.2">
      <c r="A3" s="2"/>
      <c r="B3" s="2"/>
      <c r="C3" s="2"/>
      <c r="D3" s="2"/>
      <c r="E3" s="2"/>
      <c r="F3" s="1"/>
    </row>
    <row r="4" spans="1:8" x14ac:dyDescent="0.2">
      <c r="A4" s="2"/>
      <c r="B4" s="2"/>
      <c r="C4" s="2"/>
      <c r="D4" s="2"/>
      <c r="E4" s="2"/>
      <c r="F4" s="1"/>
      <c r="H4" s="10" t="s">
        <v>286</v>
      </c>
    </row>
    <row r="5" spans="1:8" ht="12.75" x14ac:dyDescent="0.2">
      <c r="A5" s="2"/>
      <c r="B5" s="436"/>
      <c r="C5" s="436"/>
      <c r="D5" s="29" t="s">
        <v>0</v>
      </c>
      <c r="E5" s="29" t="s">
        <v>1</v>
      </c>
      <c r="F5" s="29" t="s">
        <v>2</v>
      </c>
      <c r="G5" s="29" t="s">
        <v>3</v>
      </c>
      <c r="H5" s="29" t="s">
        <v>32</v>
      </c>
    </row>
    <row r="6" spans="1:8" ht="12.75" customHeight="1" x14ac:dyDescent="0.2">
      <c r="A6" s="2"/>
      <c r="B6" s="437"/>
      <c r="C6" s="437"/>
      <c r="D6" s="442" t="s">
        <v>549</v>
      </c>
      <c r="E6" s="442"/>
      <c r="F6" s="442"/>
      <c r="G6" s="442"/>
      <c r="H6" s="442"/>
    </row>
    <row r="7" spans="1:8" ht="76.5" x14ac:dyDescent="0.2">
      <c r="A7" s="2"/>
      <c r="B7" s="437"/>
      <c r="C7" s="437"/>
      <c r="D7" s="98" t="s">
        <v>550</v>
      </c>
      <c r="E7" s="98" t="s">
        <v>551</v>
      </c>
      <c r="F7" s="98" t="s">
        <v>552</v>
      </c>
      <c r="G7" s="98" t="s">
        <v>536</v>
      </c>
      <c r="H7" s="98" t="s">
        <v>537</v>
      </c>
    </row>
    <row r="8" spans="1:8" ht="12.75" x14ac:dyDescent="0.2">
      <c r="A8" s="2"/>
      <c r="B8" s="29">
        <v>1</v>
      </c>
      <c r="C8" s="32" t="s">
        <v>553</v>
      </c>
      <c r="D8" s="31" t="s">
        <v>51</v>
      </c>
      <c r="E8" s="31" t="s">
        <v>51</v>
      </c>
      <c r="F8" s="31">
        <v>1367.63744247</v>
      </c>
      <c r="G8" s="31">
        <v>1367.63744247</v>
      </c>
      <c r="H8" s="31">
        <v>1367.63744247</v>
      </c>
    </row>
    <row r="9" spans="1:8" ht="12.75" x14ac:dyDescent="0.2">
      <c r="A9" s="2"/>
      <c r="B9" s="29" t="s">
        <v>21</v>
      </c>
      <c r="C9" s="32" t="s">
        <v>554</v>
      </c>
      <c r="D9" s="31" t="s">
        <v>51</v>
      </c>
      <c r="E9" s="31" t="s">
        <v>51</v>
      </c>
      <c r="F9" s="31">
        <v>36.844932390000004</v>
      </c>
      <c r="G9" s="31">
        <v>36.844932390000004</v>
      </c>
      <c r="H9" s="31">
        <v>36.844932390000004</v>
      </c>
    </row>
    <row r="10" spans="1:8" ht="12.75" x14ac:dyDescent="0.2">
      <c r="A10" s="2"/>
      <c r="B10" s="29" t="s">
        <v>22</v>
      </c>
      <c r="C10" s="32" t="s">
        <v>555</v>
      </c>
      <c r="D10" s="31"/>
      <c r="E10" s="31" t="s">
        <v>51</v>
      </c>
      <c r="F10" s="31">
        <v>102.08508310000001</v>
      </c>
      <c r="G10" s="31">
        <v>102.08508310000001</v>
      </c>
      <c r="H10" s="31">
        <v>102.08508310000001</v>
      </c>
    </row>
    <row r="11" spans="1:8" ht="12.75" x14ac:dyDescent="0.2">
      <c r="A11" s="2"/>
      <c r="B11" s="29" t="s">
        <v>34</v>
      </c>
      <c r="C11" s="32" t="s">
        <v>556</v>
      </c>
      <c r="D11" s="31"/>
      <c r="E11" s="31"/>
      <c r="F11" s="31">
        <v>0</v>
      </c>
      <c r="G11" s="31">
        <v>0</v>
      </c>
      <c r="H11" s="31">
        <v>0</v>
      </c>
    </row>
    <row r="12" spans="1:8" ht="12.75" x14ac:dyDescent="0.2">
      <c r="A12" s="2"/>
      <c r="B12" s="29" t="s">
        <v>35</v>
      </c>
      <c r="C12" s="32" t="s">
        <v>557</v>
      </c>
      <c r="D12" s="31" t="s">
        <v>51</v>
      </c>
      <c r="E12" s="31" t="s">
        <v>51</v>
      </c>
      <c r="F12" s="31">
        <v>0</v>
      </c>
      <c r="G12" s="31">
        <v>0</v>
      </c>
      <c r="H12" s="31">
        <v>0</v>
      </c>
    </row>
    <row r="13" spans="1:8" ht="12.75" x14ac:dyDescent="0.2">
      <c r="A13" s="2"/>
      <c r="B13" s="29">
        <v>2</v>
      </c>
      <c r="C13" s="32" t="s">
        <v>558</v>
      </c>
      <c r="E13" s="31"/>
      <c r="F13" s="31">
        <v>452.35123691000001</v>
      </c>
      <c r="G13" s="31">
        <v>452.35123691000001</v>
      </c>
      <c r="H13" s="31">
        <v>452.35123691000001</v>
      </c>
    </row>
    <row r="14" spans="1:8" ht="12.75" x14ac:dyDescent="0.2">
      <c r="A14" s="2"/>
      <c r="B14" s="29">
        <v>3</v>
      </c>
      <c r="C14" s="32" t="s">
        <v>559</v>
      </c>
      <c r="D14" s="31" t="s">
        <v>51</v>
      </c>
      <c r="E14" s="31" t="s">
        <v>51</v>
      </c>
      <c r="F14" s="31">
        <v>253.52303397</v>
      </c>
      <c r="G14" s="31">
        <v>253.52303397</v>
      </c>
      <c r="H14" s="31">
        <v>253.52303397</v>
      </c>
    </row>
    <row r="15" spans="1:8" ht="12.75" x14ac:dyDescent="0.2">
      <c r="A15" s="2"/>
      <c r="B15" s="29">
        <v>5</v>
      </c>
      <c r="C15" s="32" t="s">
        <v>560</v>
      </c>
      <c r="D15" s="31" t="s">
        <v>51</v>
      </c>
      <c r="E15" s="31" t="s">
        <v>51</v>
      </c>
      <c r="F15" s="31">
        <v>7212.4805310200009</v>
      </c>
      <c r="G15" s="31">
        <v>7212.4805310200009</v>
      </c>
      <c r="H15" s="31">
        <v>7212.4805310200009</v>
      </c>
    </row>
    <row r="16" spans="1:8" ht="29.45" customHeight="1" x14ac:dyDescent="0.2">
      <c r="B16" s="29" t="s">
        <v>36</v>
      </c>
      <c r="C16" s="32" t="s">
        <v>561</v>
      </c>
      <c r="D16" s="31" t="s">
        <v>51</v>
      </c>
      <c r="E16" s="31" t="s">
        <v>51</v>
      </c>
      <c r="F16" s="31">
        <v>0</v>
      </c>
      <c r="G16" s="31">
        <v>0</v>
      </c>
      <c r="H16" s="31">
        <v>0</v>
      </c>
    </row>
    <row r="17" spans="2:8" ht="12.75" x14ac:dyDescent="0.2">
      <c r="B17" s="29" t="s">
        <v>37</v>
      </c>
      <c r="C17" s="32" t="s">
        <v>562</v>
      </c>
      <c r="D17" s="31" t="s">
        <v>51</v>
      </c>
      <c r="E17" s="31"/>
      <c r="F17" s="31">
        <v>0</v>
      </c>
      <c r="G17" s="31">
        <v>0</v>
      </c>
      <c r="H17" s="31">
        <v>0</v>
      </c>
    </row>
    <row r="18" spans="2:8" ht="12.75" x14ac:dyDescent="0.2">
      <c r="B18" s="29" t="s">
        <v>38</v>
      </c>
      <c r="C18" s="32" t="s">
        <v>563</v>
      </c>
      <c r="D18" s="31"/>
      <c r="E18" s="31"/>
      <c r="F18" s="31">
        <v>0</v>
      </c>
      <c r="G18" s="31">
        <v>0</v>
      </c>
      <c r="H18" s="31">
        <v>0</v>
      </c>
    </row>
    <row r="19" spans="2:8" ht="12.75" x14ac:dyDescent="0.2">
      <c r="B19" s="29" t="s">
        <v>39</v>
      </c>
      <c r="C19" s="32" t="s">
        <v>564</v>
      </c>
      <c r="D19" s="31"/>
      <c r="E19" s="31"/>
      <c r="F19" s="31">
        <v>135.15002582999998</v>
      </c>
      <c r="G19" s="31">
        <v>135.15002582999998</v>
      </c>
      <c r="H19" s="31">
        <v>135.15002582999998</v>
      </c>
    </row>
    <row r="20" spans="2:8" ht="12.75" x14ac:dyDescent="0.2">
      <c r="B20" s="29" t="s">
        <v>40</v>
      </c>
      <c r="C20" s="32" t="s">
        <v>565</v>
      </c>
      <c r="D20" s="31" t="s">
        <v>51</v>
      </c>
      <c r="E20" s="31"/>
      <c r="F20" s="31">
        <v>0</v>
      </c>
      <c r="G20" s="31">
        <v>0</v>
      </c>
      <c r="H20" s="31">
        <v>0</v>
      </c>
    </row>
    <row r="21" spans="2:8" ht="12.75" x14ac:dyDescent="0.2">
      <c r="B21" s="29">
        <v>6</v>
      </c>
      <c r="C21" s="32" t="s">
        <v>566</v>
      </c>
      <c r="D21" s="31">
        <v>8466.4790631506421</v>
      </c>
      <c r="E21" s="31">
        <v>14238.921442397346</v>
      </c>
      <c r="F21" s="31">
        <v>8466.4790631506421</v>
      </c>
      <c r="G21" s="31">
        <v>11293.258747439999</v>
      </c>
      <c r="H21" s="31">
        <v>11293.258747439999</v>
      </c>
    </row>
    <row r="22" spans="2:8" ht="12.75" x14ac:dyDescent="0.2">
      <c r="B22" s="29" t="s">
        <v>41</v>
      </c>
      <c r="C22" s="32" t="s">
        <v>567</v>
      </c>
      <c r="D22" s="31">
        <v>1487.2606388690654</v>
      </c>
      <c r="E22" s="31">
        <v>2179.5217320755801</v>
      </c>
      <c r="F22" s="31">
        <v>1487.2606388699999</v>
      </c>
      <c r="G22" s="31">
        <v>1487.2606388699999</v>
      </c>
      <c r="H22" s="31">
        <v>1487.2606388699999</v>
      </c>
    </row>
    <row r="23" spans="2:8" ht="12.75" x14ac:dyDescent="0.2">
      <c r="B23" s="29" t="s">
        <v>42</v>
      </c>
      <c r="C23" s="32" t="s">
        <v>568</v>
      </c>
      <c r="D23" s="31" t="s">
        <v>51</v>
      </c>
      <c r="E23" s="31" t="s">
        <v>51</v>
      </c>
      <c r="F23" s="31">
        <v>0</v>
      </c>
      <c r="G23" s="31">
        <v>0</v>
      </c>
      <c r="H23" s="31">
        <v>0</v>
      </c>
    </row>
    <row r="24" spans="2:8" ht="12.75" x14ac:dyDescent="0.2">
      <c r="B24" s="29" t="s">
        <v>43</v>
      </c>
      <c r="C24" s="32" t="s">
        <v>569</v>
      </c>
      <c r="D24" s="31"/>
      <c r="E24" s="31"/>
      <c r="F24" s="31">
        <v>0</v>
      </c>
      <c r="G24" s="31"/>
      <c r="H24" s="31">
        <v>0</v>
      </c>
    </row>
    <row r="25" spans="2:8" ht="12.75" x14ac:dyDescent="0.2">
      <c r="B25" s="29" t="s">
        <v>44</v>
      </c>
      <c r="C25" s="32" t="s">
        <v>570</v>
      </c>
      <c r="D25" s="31">
        <v>6979.2184242815765</v>
      </c>
      <c r="E25" s="31">
        <v>12059.399710321766</v>
      </c>
      <c r="F25" s="31">
        <v>6979.2184242799995</v>
      </c>
      <c r="G25" s="31">
        <v>6979.2184242799995</v>
      </c>
      <c r="H25" s="31">
        <v>6979.2184242799995</v>
      </c>
    </row>
    <row r="26" spans="2:8" ht="25.5" x14ac:dyDescent="0.2">
      <c r="B26" s="29" t="s">
        <v>45</v>
      </c>
      <c r="C26" s="32" t="s">
        <v>571</v>
      </c>
      <c r="D26" s="31"/>
      <c r="E26" s="31"/>
      <c r="F26" s="31">
        <v>12059.399710330001</v>
      </c>
      <c r="G26" s="31">
        <v>12059.399710330001</v>
      </c>
      <c r="H26" s="31">
        <v>12059.399710330001</v>
      </c>
    </row>
    <row r="27" spans="2:8" ht="12.75" x14ac:dyDescent="0.2">
      <c r="B27" s="29" t="s">
        <v>46</v>
      </c>
      <c r="C27" s="32" t="s">
        <v>572</v>
      </c>
      <c r="D27" s="31"/>
      <c r="E27" s="31"/>
      <c r="F27" s="31">
        <v>0</v>
      </c>
      <c r="G27" s="31">
        <v>0</v>
      </c>
      <c r="H27" s="31">
        <v>0</v>
      </c>
    </row>
    <row r="28" spans="2:8" ht="12.75" x14ac:dyDescent="0.2">
      <c r="B28" s="29" t="s">
        <v>47</v>
      </c>
      <c r="C28" s="32" t="s">
        <v>573</v>
      </c>
      <c r="D28" s="31"/>
      <c r="E28" s="31"/>
      <c r="F28" s="31">
        <v>1313.2271364800001</v>
      </c>
      <c r="G28" s="31">
        <v>1313.2271364800001</v>
      </c>
      <c r="H28" s="31">
        <v>1313.2271364800001</v>
      </c>
    </row>
    <row r="29" spans="2:8" ht="12.75" x14ac:dyDescent="0.2">
      <c r="B29" s="29" t="s">
        <v>48</v>
      </c>
      <c r="C29" s="32" t="s">
        <v>574</v>
      </c>
      <c r="D29" s="31"/>
      <c r="E29" s="31"/>
      <c r="F29" s="31">
        <v>0</v>
      </c>
      <c r="G29" s="31">
        <v>0</v>
      </c>
      <c r="H29" s="31">
        <v>0</v>
      </c>
    </row>
    <row r="30" spans="2:8" ht="12.75" x14ac:dyDescent="0.2">
      <c r="B30" s="29" t="s">
        <v>49</v>
      </c>
      <c r="C30" s="32" t="s">
        <v>575</v>
      </c>
      <c r="D30" s="31"/>
      <c r="E30" s="31"/>
      <c r="F30" s="31">
        <v>0</v>
      </c>
      <c r="G30" s="31">
        <v>0</v>
      </c>
      <c r="H30" s="31">
        <v>0</v>
      </c>
    </row>
    <row r="31" spans="2:8" ht="25.5" x14ac:dyDescent="0.2">
      <c r="B31" s="29" t="s">
        <v>50</v>
      </c>
      <c r="C31" s="32" t="s">
        <v>576</v>
      </c>
      <c r="D31" s="31"/>
      <c r="E31" s="31"/>
      <c r="F31" s="31">
        <v>0</v>
      </c>
      <c r="G31" s="31">
        <v>0</v>
      </c>
      <c r="H31" s="31">
        <v>0</v>
      </c>
    </row>
    <row r="32" spans="2:8" ht="12.75" x14ac:dyDescent="0.2">
      <c r="B32" s="29">
        <v>8</v>
      </c>
      <c r="C32" s="32" t="s">
        <v>577</v>
      </c>
      <c r="D32" s="31" t="s">
        <v>51</v>
      </c>
      <c r="E32" s="31" t="s">
        <v>51</v>
      </c>
      <c r="F32" s="31">
        <v>1731.6744216700001</v>
      </c>
      <c r="G32" s="31">
        <v>1731.6744216700001</v>
      </c>
      <c r="H32" s="31">
        <v>1731.6744216700001</v>
      </c>
    </row>
    <row r="33" spans="2:8" ht="12.75" x14ac:dyDescent="0.2">
      <c r="B33" s="111">
        <v>9</v>
      </c>
      <c r="C33" s="32" t="s">
        <v>531</v>
      </c>
      <c r="D33" s="112">
        <v>8466.479063159999</v>
      </c>
      <c r="E33" s="112">
        <v>14238.921442397346</v>
      </c>
      <c r="F33" s="112">
        <v>33237.309777949995</v>
      </c>
      <c r="G33" s="112">
        <v>35822.482275780007</v>
      </c>
      <c r="H33" s="112">
        <v>35822.482275780007</v>
      </c>
    </row>
    <row r="34" spans="2:8" ht="12.75" x14ac:dyDescent="0.2">
      <c r="B34" s="104"/>
      <c r="C34" s="106"/>
      <c r="D34" s="107"/>
      <c r="E34" s="107"/>
      <c r="F34" s="107"/>
      <c r="G34" s="107"/>
      <c r="H34" s="107"/>
    </row>
    <row r="40" spans="2:8" x14ac:dyDescent="0.2">
      <c r="G40" s="109"/>
    </row>
  </sheetData>
  <sheetProtection algorithmName="SHA-512" hashValue="OXC8sEI81OFwI9xq4pRL6Bv5XmTDFTdCGdA+yEEDU06WgIfEnEyBWgfHOUxXdtJggFrkyyPfWCFp/PlmIASXlg==" saltValue="WQB0M2uSxSmUO28jQAS/UA==" spinCount="100000" sheet="1" objects="1" scenarios="1"/>
  <mergeCells count="2">
    <mergeCell ref="B5:C7"/>
    <mergeCell ref="D6:H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8AFB8-E433-42C1-9F8D-6D12079D186B}">
  <sheetPr>
    <tabColor theme="4" tint="0.59999389629810485"/>
  </sheetPr>
  <dimension ref="A1:D7"/>
  <sheetViews>
    <sheetView workbookViewId="0">
      <selection activeCell="B7" sqref="B7"/>
    </sheetView>
  </sheetViews>
  <sheetFormatPr defaultColWidth="8.85546875" defaultRowHeight="17.25" x14ac:dyDescent="0.3"/>
  <cols>
    <col min="1" max="1" width="8.85546875" style="4"/>
    <col min="2" max="2" width="13.140625" style="4" customWidth="1"/>
    <col min="3" max="16384" width="8.85546875" style="4"/>
  </cols>
  <sheetData>
    <row r="1" spans="1:4" ht="18" x14ac:dyDescent="0.35">
      <c r="A1" s="433" t="s">
        <v>450</v>
      </c>
    </row>
    <row r="3" spans="1:4" x14ac:dyDescent="0.3">
      <c r="B3" s="6" t="s">
        <v>20</v>
      </c>
      <c r="C3" s="5" t="s">
        <v>11</v>
      </c>
      <c r="D3" s="4" t="s">
        <v>258</v>
      </c>
    </row>
    <row r="5" spans="1:4" x14ac:dyDescent="0.3">
      <c r="B5" s="6" t="s">
        <v>26</v>
      </c>
      <c r="C5" s="5" t="s">
        <v>25</v>
      </c>
      <c r="D5" s="4" t="s">
        <v>619</v>
      </c>
    </row>
    <row r="7" spans="1:4" x14ac:dyDescent="0.3">
      <c r="B7" s="6" t="s">
        <v>27</v>
      </c>
      <c r="C7" s="5" t="s">
        <v>25</v>
      </c>
      <c r="D7" s="4" t="s">
        <v>260</v>
      </c>
    </row>
  </sheetData>
  <sheetProtection algorithmName="SHA-512" hashValue="+mEWd5d+KMOPq2heqmsLm4mQd3pHlaVWhC+gFV3uPUY/5uqEPuXU52oE/vsRduVLj3cRO77sothi8mY4ueIdkg==" saltValue="8OFkQapUReG/ffoMvhSmcQ==" spinCount="100000" sheet="1" objects="1" scenarios="1"/>
  <hyperlinks>
    <hyperlink ref="B3" location="'LIQ1'!A1" display="EU LIQ1" xr:uid="{0C066EFE-D4F7-4E66-97C1-323BF7A1F692}"/>
    <hyperlink ref="B5" location="LIQB!A1" display="EU LIQB" xr:uid="{4F036024-A0DC-436D-A64D-2547AEF7296B}"/>
    <hyperlink ref="B7" location="'LIQ2'!A1" display="EU LIQ2" xr:uid="{72DCB2D0-1A3C-491D-A451-53E46AA24B14}"/>
    <hyperlink ref="A1" location="'Table of contents'!A1" display="BACK" xr:uid="{200FE90A-FF9C-46BE-B3DD-6F5F3CC6DF07}"/>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F943D-75F3-48CF-8B91-39C18BE24513}">
  <sheetPr>
    <tabColor theme="7" tint="0.79998168889431442"/>
  </sheetPr>
  <dimension ref="B2:K46"/>
  <sheetViews>
    <sheetView workbookViewId="0"/>
  </sheetViews>
  <sheetFormatPr defaultColWidth="8.85546875" defaultRowHeight="12.75" x14ac:dyDescent="0.2"/>
  <cols>
    <col min="1" max="1" width="2.85546875" style="11" customWidth="1"/>
    <col min="2" max="2" width="6.85546875" style="11" customWidth="1"/>
    <col min="3" max="3" width="30.7109375" style="11" customWidth="1"/>
    <col min="4" max="7" width="10.140625" style="11" bestFit="1" customWidth="1"/>
    <col min="8" max="9" width="11.42578125" style="11" bestFit="1" customWidth="1"/>
    <col min="10" max="10" width="10.42578125" style="11" bestFit="1" customWidth="1"/>
    <col min="11" max="11" width="11.42578125" style="11" bestFit="1" customWidth="1"/>
    <col min="12" max="16384" width="8.85546875" style="11"/>
  </cols>
  <sheetData>
    <row r="2" spans="2:11" ht="15" x14ac:dyDescent="0.2">
      <c r="B2" s="58" t="s">
        <v>578</v>
      </c>
      <c r="C2" s="14"/>
      <c r="D2" s="14"/>
      <c r="E2" s="14"/>
      <c r="F2" s="14"/>
      <c r="G2" s="14"/>
      <c r="H2" s="14"/>
    </row>
    <row r="3" spans="2:11" x14ac:dyDescent="0.2">
      <c r="K3" s="10" t="s">
        <v>286</v>
      </c>
    </row>
    <row r="4" spans="2:11" x14ac:dyDescent="0.2">
      <c r="C4" s="15"/>
      <c r="K4" s="10" t="s">
        <v>285</v>
      </c>
    </row>
    <row r="5" spans="2:11" x14ac:dyDescent="0.2">
      <c r="C5" s="15"/>
    </row>
    <row r="6" spans="2:11" x14ac:dyDescent="0.2">
      <c r="B6" s="59"/>
      <c r="D6" s="60" t="s">
        <v>0</v>
      </c>
      <c r="E6" s="60" t="s">
        <v>1</v>
      </c>
      <c r="F6" s="60" t="s">
        <v>2</v>
      </c>
      <c r="G6" s="60" t="s">
        <v>3</v>
      </c>
      <c r="H6" s="60" t="s">
        <v>4</v>
      </c>
      <c r="I6" s="60" t="s">
        <v>5</v>
      </c>
      <c r="J6" s="60" t="s">
        <v>6</v>
      </c>
      <c r="K6" s="60" t="s">
        <v>7</v>
      </c>
    </row>
    <row r="7" spans="2:11" ht="12.75" customHeight="1" x14ac:dyDescent="0.2">
      <c r="B7" s="54"/>
      <c r="C7" s="54"/>
      <c r="D7" s="444" t="s">
        <v>579</v>
      </c>
      <c r="E7" s="444"/>
      <c r="F7" s="444"/>
      <c r="G7" s="444"/>
      <c r="H7" s="444" t="s">
        <v>580</v>
      </c>
      <c r="I7" s="444"/>
      <c r="J7" s="444"/>
      <c r="K7" s="444"/>
    </row>
    <row r="8" spans="2:11" x14ac:dyDescent="0.2">
      <c r="B8" s="61" t="s">
        <v>21</v>
      </c>
      <c r="C8" s="49" t="s">
        <v>585</v>
      </c>
      <c r="D8" s="417" t="s">
        <v>581</v>
      </c>
      <c r="E8" s="417" t="s">
        <v>582</v>
      </c>
      <c r="F8" s="417" t="s">
        <v>583</v>
      </c>
      <c r="G8" s="417" t="s">
        <v>584</v>
      </c>
      <c r="H8" s="417" t="s">
        <v>581</v>
      </c>
      <c r="I8" s="417" t="s">
        <v>582</v>
      </c>
      <c r="J8" s="417" t="s">
        <v>583</v>
      </c>
      <c r="K8" s="417" t="s">
        <v>584</v>
      </c>
    </row>
    <row r="9" spans="2:11" ht="25.5" x14ac:dyDescent="0.2">
      <c r="B9" s="61" t="s">
        <v>22</v>
      </c>
      <c r="C9" s="49" t="s">
        <v>586</v>
      </c>
      <c r="D9" s="62">
        <v>3</v>
      </c>
      <c r="E9" s="62">
        <v>3</v>
      </c>
      <c r="F9" s="62">
        <v>3</v>
      </c>
      <c r="G9" s="62">
        <v>3</v>
      </c>
      <c r="H9" s="62">
        <v>3</v>
      </c>
      <c r="I9" s="62">
        <v>3</v>
      </c>
      <c r="J9" s="62">
        <v>3</v>
      </c>
      <c r="K9" s="62">
        <v>3</v>
      </c>
    </row>
    <row r="10" spans="2:11" x14ac:dyDescent="0.2">
      <c r="B10" s="63" t="s">
        <v>587</v>
      </c>
      <c r="C10" s="64"/>
      <c r="D10" s="64"/>
      <c r="E10" s="64"/>
      <c r="F10" s="64"/>
      <c r="G10" s="64"/>
      <c r="H10" s="64"/>
      <c r="I10" s="64"/>
      <c r="J10" s="64"/>
      <c r="K10" s="64"/>
    </row>
    <row r="11" spans="2:11" ht="25.5" x14ac:dyDescent="0.2">
      <c r="B11" s="48">
        <v>1</v>
      </c>
      <c r="C11" s="49" t="s">
        <v>588</v>
      </c>
      <c r="D11" s="65"/>
      <c r="E11" s="65"/>
      <c r="F11" s="65"/>
      <c r="G11" s="65"/>
      <c r="H11" s="66">
        <v>60315.020122000002</v>
      </c>
      <c r="I11" s="66">
        <v>56040.566795999999</v>
      </c>
      <c r="J11" s="66">
        <v>51617.299332000002</v>
      </c>
      <c r="K11" s="66">
        <v>48852.482238999997</v>
      </c>
    </row>
    <row r="12" spans="2:11" x14ac:dyDescent="0.2">
      <c r="B12" s="63" t="s">
        <v>589</v>
      </c>
      <c r="C12" s="64"/>
      <c r="D12" s="64"/>
      <c r="E12" s="64"/>
      <c r="F12" s="64"/>
      <c r="G12" s="64"/>
      <c r="H12" s="64"/>
      <c r="I12" s="64"/>
      <c r="J12" s="64"/>
      <c r="K12" s="64"/>
    </row>
    <row r="13" spans="2:11" ht="25.5" x14ac:dyDescent="0.2">
      <c r="B13" s="48">
        <v>2</v>
      </c>
      <c r="C13" s="49" t="s">
        <v>590</v>
      </c>
      <c r="D13" s="66">
        <v>99370.699821000002</v>
      </c>
      <c r="E13" s="66">
        <v>97245.642934333329</v>
      </c>
      <c r="F13" s="66">
        <v>94963.063194333328</v>
      </c>
      <c r="G13" s="66">
        <v>91859.454165333329</v>
      </c>
      <c r="H13" s="66">
        <v>5029.4269056666672</v>
      </c>
      <c r="I13" s="66">
        <v>4887.1143586666667</v>
      </c>
      <c r="J13" s="66">
        <v>4886.8922746666667</v>
      </c>
      <c r="K13" s="66">
        <v>4669.7368966666672</v>
      </c>
    </row>
    <row r="14" spans="2:11" x14ac:dyDescent="0.2">
      <c r="B14" s="48">
        <v>3</v>
      </c>
      <c r="C14" s="67" t="s">
        <v>591</v>
      </c>
      <c r="D14" s="66">
        <v>66892.75066866666</v>
      </c>
      <c r="E14" s="66">
        <v>64428.115446666663</v>
      </c>
      <c r="F14" s="66">
        <v>62076.961864333338</v>
      </c>
      <c r="G14" s="66">
        <v>60523.930775333334</v>
      </c>
      <c r="H14" s="66">
        <v>3344.6375333333335</v>
      </c>
      <c r="I14" s="66">
        <v>3221.4057723333335</v>
      </c>
      <c r="J14" s="66">
        <v>3103.8480933333335</v>
      </c>
      <c r="K14" s="66">
        <v>3026.1965386666666</v>
      </c>
    </row>
    <row r="15" spans="2:11" x14ac:dyDescent="0.2">
      <c r="B15" s="48">
        <v>4</v>
      </c>
      <c r="C15" s="67" t="s">
        <v>592</v>
      </c>
      <c r="D15" s="66">
        <v>12856.777510666667</v>
      </c>
      <c r="E15" s="66">
        <v>12774.862868</v>
      </c>
      <c r="F15" s="66">
        <v>13373.052504333335</v>
      </c>
      <c r="G15" s="66">
        <v>12558.393708333333</v>
      </c>
      <c r="H15" s="66">
        <v>1684.7893723333332</v>
      </c>
      <c r="I15" s="66">
        <v>1665.7085863333332</v>
      </c>
      <c r="J15" s="66">
        <v>1783.0441813333332</v>
      </c>
      <c r="K15" s="66">
        <v>1643.540358</v>
      </c>
    </row>
    <row r="16" spans="2:11" x14ac:dyDescent="0.2">
      <c r="B16" s="48">
        <v>5</v>
      </c>
      <c r="C16" s="49" t="s">
        <v>593</v>
      </c>
      <c r="D16" s="66">
        <v>22121.603231666668</v>
      </c>
      <c r="E16" s="66">
        <v>21676.545945666669</v>
      </c>
      <c r="F16" s="66">
        <v>21103.675189000001</v>
      </c>
      <c r="G16" s="66">
        <v>23554.81236233333</v>
      </c>
      <c r="H16" s="66">
        <v>9217.2411043333341</v>
      </c>
      <c r="I16" s="66">
        <v>8980.4048046666667</v>
      </c>
      <c r="J16" s="66">
        <v>8766.4225096666669</v>
      </c>
      <c r="K16" s="66">
        <v>9985.7174973333331</v>
      </c>
    </row>
    <row r="17" spans="2:11" ht="38.25" x14ac:dyDescent="0.2">
      <c r="B17" s="48">
        <v>6</v>
      </c>
      <c r="C17" s="67" t="s">
        <v>594</v>
      </c>
      <c r="D17" s="66">
        <v>4238.0850163333334</v>
      </c>
      <c r="E17" s="66">
        <v>3965.6743270000002</v>
      </c>
      <c r="F17" s="66">
        <v>4267.4055813333334</v>
      </c>
      <c r="G17" s="66">
        <v>3914.1220623333334</v>
      </c>
      <c r="H17" s="66">
        <v>1053.6890693333335</v>
      </c>
      <c r="I17" s="66">
        <v>984.96168866666665</v>
      </c>
      <c r="J17" s="66">
        <v>1060.1805956666667</v>
      </c>
      <c r="K17" s="66">
        <v>971.96163366666667</v>
      </c>
    </row>
    <row r="18" spans="2:11" ht="25.5" x14ac:dyDescent="0.2">
      <c r="B18" s="48">
        <v>7</v>
      </c>
      <c r="C18" s="67" t="s">
        <v>595</v>
      </c>
      <c r="D18" s="66">
        <v>17869.63843066667</v>
      </c>
      <c r="E18" s="66">
        <v>17706.490285333333</v>
      </c>
      <c r="F18" s="66">
        <v>16824.574940999999</v>
      </c>
      <c r="G18" s="66">
        <v>19568.650925000002</v>
      </c>
      <c r="H18" s="66">
        <v>8149.6722503333331</v>
      </c>
      <c r="I18" s="66">
        <v>7991.0617826666667</v>
      </c>
      <c r="J18" s="66">
        <v>7694.547247333333</v>
      </c>
      <c r="K18" s="66">
        <v>8941.7164886666669</v>
      </c>
    </row>
    <row r="19" spans="2:11" x14ac:dyDescent="0.2">
      <c r="B19" s="48">
        <v>8</v>
      </c>
      <c r="C19" s="67" t="s">
        <v>596</v>
      </c>
      <c r="D19" s="66">
        <v>13.879784666666666</v>
      </c>
      <c r="E19" s="66">
        <v>4.3813333333333331</v>
      </c>
      <c r="F19" s="66">
        <v>11.694666666666667</v>
      </c>
      <c r="G19" s="66">
        <v>72.039375000000007</v>
      </c>
      <c r="H19" s="66">
        <v>13.879784666666666</v>
      </c>
      <c r="I19" s="66">
        <v>4.3813333333333331</v>
      </c>
      <c r="J19" s="66">
        <v>11.694666666666667</v>
      </c>
      <c r="K19" s="66">
        <v>72.039375000000007</v>
      </c>
    </row>
    <row r="20" spans="2:11" x14ac:dyDescent="0.2">
      <c r="B20" s="48">
        <v>9</v>
      </c>
      <c r="C20" s="67" t="s">
        <v>597</v>
      </c>
      <c r="D20" s="68"/>
      <c r="E20" s="68"/>
      <c r="F20" s="68"/>
      <c r="G20" s="68"/>
      <c r="H20" s="66">
        <v>0</v>
      </c>
      <c r="I20" s="66">
        <v>0</v>
      </c>
      <c r="J20" s="66">
        <v>0</v>
      </c>
      <c r="K20" s="66">
        <v>0</v>
      </c>
    </row>
    <row r="21" spans="2:11" x14ac:dyDescent="0.2">
      <c r="B21" s="48">
        <v>10</v>
      </c>
      <c r="C21" s="49" t="s">
        <v>598</v>
      </c>
      <c r="D21" s="66">
        <v>9803.2220679999991</v>
      </c>
      <c r="E21" s="66">
        <v>9307.2144653333344</v>
      </c>
      <c r="F21" s="66">
        <v>9346.940955</v>
      </c>
      <c r="G21" s="66">
        <v>8949.8231706666666</v>
      </c>
      <c r="H21" s="66">
        <v>1249.6368376666667</v>
      </c>
      <c r="I21" s="66">
        <v>1215.9680129999999</v>
      </c>
      <c r="J21" s="66">
        <v>1271.307538</v>
      </c>
      <c r="K21" s="66">
        <v>1098.8364383333333</v>
      </c>
    </row>
    <row r="22" spans="2:11" ht="38.25" x14ac:dyDescent="0.2">
      <c r="B22" s="48">
        <v>11</v>
      </c>
      <c r="C22" s="67" t="s">
        <v>599</v>
      </c>
      <c r="D22" s="66">
        <v>409.92482699999999</v>
      </c>
      <c r="E22" s="66">
        <v>409.1888633333333</v>
      </c>
      <c r="F22" s="66">
        <v>409.2719596666667</v>
      </c>
      <c r="G22" s="66">
        <v>391.34820533333334</v>
      </c>
      <c r="H22" s="66">
        <v>409.92482699999999</v>
      </c>
      <c r="I22" s="66">
        <v>409.1888633333333</v>
      </c>
      <c r="J22" s="66">
        <v>409.2719596666667</v>
      </c>
      <c r="K22" s="66">
        <v>391.34820533333334</v>
      </c>
    </row>
    <row r="23" spans="2:11" ht="25.5" x14ac:dyDescent="0.2">
      <c r="B23" s="48">
        <v>12</v>
      </c>
      <c r="C23" s="67" t="s">
        <v>600</v>
      </c>
      <c r="D23" s="66">
        <v>0</v>
      </c>
      <c r="E23" s="66">
        <v>0</v>
      </c>
      <c r="F23" s="66">
        <v>0</v>
      </c>
      <c r="G23" s="66">
        <v>0</v>
      </c>
      <c r="H23" s="66">
        <v>0</v>
      </c>
      <c r="I23" s="66">
        <v>0</v>
      </c>
      <c r="J23" s="66">
        <v>0</v>
      </c>
      <c r="K23" s="66">
        <v>0</v>
      </c>
    </row>
    <row r="24" spans="2:11" x14ac:dyDescent="0.2">
      <c r="B24" s="48">
        <v>13</v>
      </c>
      <c r="C24" s="67" t="s">
        <v>601</v>
      </c>
      <c r="D24" s="66">
        <v>9393.2972410000002</v>
      </c>
      <c r="E24" s="66">
        <v>8898.0256019999997</v>
      </c>
      <c r="F24" s="66">
        <v>8937.6689953333334</v>
      </c>
      <c r="G24" s="66">
        <v>8558.4749653333329</v>
      </c>
      <c r="H24" s="66">
        <v>839.71201066666663</v>
      </c>
      <c r="I24" s="66">
        <v>806.77914966666663</v>
      </c>
      <c r="J24" s="66">
        <v>862.03557833333332</v>
      </c>
      <c r="K24" s="66">
        <v>707.48823300000004</v>
      </c>
    </row>
    <row r="25" spans="2:11" ht="25.5" x14ac:dyDescent="0.2">
      <c r="B25" s="48">
        <v>14</v>
      </c>
      <c r="C25" s="49" t="s">
        <v>602</v>
      </c>
      <c r="D25" s="66">
        <v>529.10222299999998</v>
      </c>
      <c r="E25" s="66">
        <v>342.21821033333333</v>
      </c>
      <c r="F25" s="66">
        <v>290.838007</v>
      </c>
      <c r="G25" s="66">
        <v>131.12161933333334</v>
      </c>
      <c r="H25" s="66">
        <v>466.02671666666669</v>
      </c>
      <c r="I25" s="66">
        <v>311.1100643333333</v>
      </c>
      <c r="J25" s="66">
        <v>272.20855399999999</v>
      </c>
      <c r="K25" s="66">
        <v>112.29067266666667</v>
      </c>
    </row>
    <row r="26" spans="2:11" x14ac:dyDescent="0.2">
      <c r="B26" s="48">
        <v>15</v>
      </c>
      <c r="C26" s="49" t="s">
        <v>603</v>
      </c>
      <c r="D26" s="66">
        <v>5086.6839783333326</v>
      </c>
      <c r="E26" s="66">
        <v>4993.331154333333</v>
      </c>
      <c r="F26" s="66">
        <v>5335.9101456666667</v>
      </c>
      <c r="G26" s="66">
        <v>5889.1255736666672</v>
      </c>
      <c r="H26" s="66">
        <v>641.91380000000004</v>
      </c>
      <c r="I26" s="66">
        <v>674.66972399999997</v>
      </c>
      <c r="J26" s="66">
        <v>433.66513900000001</v>
      </c>
      <c r="K26" s="66">
        <v>294.45627866666666</v>
      </c>
    </row>
    <row r="27" spans="2:11" x14ac:dyDescent="0.2">
      <c r="B27" s="69">
        <v>16</v>
      </c>
      <c r="C27" s="70" t="s">
        <v>604</v>
      </c>
      <c r="D27" s="47"/>
      <c r="E27" s="47"/>
      <c r="F27" s="47"/>
      <c r="G27" s="47"/>
      <c r="H27" s="71">
        <v>16604.245364333336</v>
      </c>
      <c r="I27" s="71">
        <v>16069.266964666665</v>
      </c>
      <c r="J27" s="71">
        <v>15630.496015333334</v>
      </c>
      <c r="K27" s="71">
        <v>16161.037783666667</v>
      </c>
    </row>
    <row r="28" spans="2:11" x14ac:dyDescent="0.2">
      <c r="B28" s="443" t="s">
        <v>605</v>
      </c>
      <c r="C28" s="443"/>
      <c r="D28" s="443"/>
      <c r="E28" s="443"/>
      <c r="F28" s="443"/>
      <c r="G28" s="443"/>
      <c r="H28" s="443"/>
      <c r="I28" s="443"/>
      <c r="J28" s="443"/>
      <c r="K28" s="443"/>
    </row>
    <row r="29" spans="2:11" x14ac:dyDescent="0.2">
      <c r="B29" s="48">
        <v>17</v>
      </c>
      <c r="C29" s="49" t="s">
        <v>606</v>
      </c>
      <c r="D29" s="66">
        <v>334.75055133333331</v>
      </c>
      <c r="E29" s="66">
        <v>301.09812633333331</v>
      </c>
      <c r="F29" s="66">
        <v>121.70154066666667</v>
      </c>
      <c r="G29" s="66">
        <v>95.751413333333332</v>
      </c>
      <c r="H29" s="66">
        <v>0</v>
      </c>
      <c r="I29" s="66">
        <v>0</v>
      </c>
      <c r="J29" s="66">
        <v>0</v>
      </c>
      <c r="K29" s="66">
        <v>0</v>
      </c>
    </row>
    <row r="30" spans="2:11" ht="25.5" x14ac:dyDescent="0.2">
      <c r="B30" s="48">
        <v>18</v>
      </c>
      <c r="C30" s="49" t="s">
        <v>607</v>
      </c>
      <c r="D30" s="66">
        <v>2571.6081836666667</v>
      </c>
      <c r="E30" s="66">
        <v>2435.9280373333336</v>
      </c>
      <c r="F30" s="66">
        <v>2267.904642</v>
      </c>
      <c r="G30" s="66">
        <v>2292.6646373333333</v>
      </c>
      <c r="H30" s="66">
        <v>2215.2982333333334</v>
      </c>
      <c r="I30" s="66">
        <v>2063.1517699999999</v>
      </c>
      <c r="J30" s="66">
        <v>1937.062578</v>
      </c>
      <c r="K30" s="66">
        <v>1971.4277636666668</v>
      </c>
    </row>
    <row r="31" spans="2:11" x14ac:dyDescent="0.2">
      <c r="B31" s="48">
        <v>19</v>
      </c>
      <c r="C31" s="49" t="s">
        <v>608</v>
      </c>
      <c r="D31" s="66">
        <v>18.627572666666669</v>
      </c>
      <c r="E31" s="66">
        <v>14.048290333333334</v>
      </c>
      <c r="F31" s="66">
        <v>16.188755666666665</v>
      </c>
      <c r="G31" s="66">
        <v>20.980385666666667</v>
      </c>
      <c r="H31" s="66">
        <v>18.627572666666669</v>
      </c>
      <c r="I31" s="66">
        <v>14.048290333333334</v>
      </c>
      <c r="J31" s="66">
        <v>16.188755666666665</v>
      </c>
      <c r="K31" s="66">
        <v>20.980385666666667</v>
      </c>
    </row>
    <row r="32" spans="2:11" ht="89.25" x14ac:dyDescent="0.2">
      <c r="B32" s="48" t="s">
        <v>15</v>
      </c>
      <c r="C32" s="49" t="s">
        <v>609</v>
      </c>
      <c r="D32" s="65"/>
      <c r="E32" s="65"/>
      <c r="F32" s="65"/>
      <c r="G32" s="65"/>
      <c r="H32" s="62">
        <v>0</v>
      </c>
      <c r="I32" s="62">
        <v>0</v>
      </c>
      <c r="J32" s="62">
        <v>0</v>
      </c>
      <c r="K32" s="62">
        <v>0</v>
      </c>
    </row>
    <row r="33" spans="2:11" ht="25.5" x14ac:dyDescent="0.2">
      <c r="B33" s="48" t="s">
        <v>23</v>
      </c>
      <c r="C33" s="49" t="s">
        <v>610</v>
      </c>
      <c r="D33" s="65"/>
      <c r="E33" s="65"/>
      <c r="F33" s="65"/>
      <c r="G33" s="65"/>
      <c r="H33" s="62">
        <v>0</v>
      </c>
      <c r="I33" s="62">
        <v>0</v>
      </c>
      <c r="J33" s="62">
        <v>0</v>
      </c>
      <c r="K33" s="62">
        <v>0</v>
      </c>
    </row>
    <row r="34" spans="2:11" x14ac:dyDescent="0.2">
      <c r="B34" s="51">
        <v>20</v>
      </c>
      <c r="C34" s="72" t="s">
        <v>611</v>
      </c>
      <c r="D34" s="73">
        <v>2924.9863076666666</v>
      </c>
      <c r="E34" s="73">
        <v>2751.0744540000001</v>
      </c>
      <c r="F34" s="73">
        <v>2405.7949383333334</v>
      </c>
      <c r="G34" s="73">
        <v>2409.3964363333334</v>
      </c>
      <c r="H34" s="73">
        <v>2233.9258060000002</v>
      </c>
      <c r="I34" s="73">
        <v>2077.2000603333331</v>
      </c>
      <c r="J34" s="73">
        <v>1953.2513336666668</v>
      </c>
      <c r="K34" s="73">
        <v>1992.4081493333333</v>
      </c>
    </row>
    <row r="35" spans="2:11" x14ac:dyDescent="0.2">
      <c r="B35" s="48" t="s">
        <v>17</v>
      </c>
      <c r="C35" s="67" t="s">
        <v>612</v>
      </c>
      <c r="D35" s="62">
        <v>0</v>
      </c>
      <c r="E35" s="62">
        <v>0</v>
      </c>
      <c r="F35" s="62">
        <v>0</v>
      </c>
      <c r="G35" s="62">
        <v>0</v>
      </c>
      <c r="H35" s="62">
        <v>0</v>
      </c>
      <c r="I35" s="62">
        <v>0</v>
      </c>
      <c r="J35" s="62">
        <v>0</v>
      </c>
      <c r="K35" s="62">
        <v>0</v>
      </c>
    </row>
    <row r="36" spans="2:11" x14ac:dyDescent="0.2">
      <c r="B36" s="48" t="s">
        <v>18</v>
      </c>
      <c r="C36" s="67" t="s">
        <v>613</v>
      </c>
      <c r="D36" s="62">
        <v>0</v>
      </c>
      <c r="E36" s="62">
        <v>0</v>
      </c>
      <c r="F36" s="62">
        <v>0</v>
      </c>
      <c r="G36" s="62">
        <v>0</v>
      </c>
      <c r="H36" s="62">
        <v>0</v>
      </c>
      <c r="I36" s="62">
        <v>0</v>
      </c>
      <c r="J36" s="62">
        <v>0</v>
      </c>
      <c r="K36" s="62">
        <v>0</v>
      </c>
    </row>
    <row r="37" spans="2:11" x14ac:dyDescent="0.2">
      <c r="B37" s="48" t="s">
        <v>19</v>
      </c>
      <c r="C37" s="67" t="s">
        <v>614</v>
      </c>
      <c r="D37" s="66">
        <v>2924.9863076666666</v>
      </c>
      <c r="E37" s="66">
        <v>2751.0744540000001</v>
      </c>
      <c r="F37" s="66">
        <v>2405.7949383333334</v>
      </c>
      <c r="G37" s="66">
        <v>2409.3964363333334</v>
      </c>
      <c r="H37" s="66">
        <v>2233.9258060000002</v>
      </c>
      <c r="I37" s="66">
        <v>2077.2000603333331</v>
      </c>
      <c r="J37" s="66">
        <v>1953.2513336666668</v>
      </c>
      <c r="K37" s="66">
        <v>1992.4081493333333</v>
      </c>
    </row>
    <row r="38" spans="2:11" x14ac:dyDescent="0.2">
      <c r="B38" s="74" t="s">
        <v>615</v>
      </c>
      <c r="C38" s="74"/>
      <c r="D38" s="74"/>
      <c r="E38" s="74"/>
      <c r="F38" s="74"/>
      <c r="G38" s="74"/>
      <c r="H38" s="74"/>
      <c r="I38" s="74"/>
      <c r="J38" s="74"/>
      <c r="K38" s="74"/>
    </row>
    <row r="39" spans="2:11" x14ac:dyDescent="0.2">
      <c r="B39" s="75" t="s">
        <v>24</v>
      </c>
      <c r="C39" s="70" t="s">
        <v>616</v>
      </c>
      <c r="D39" s="76"/>
      <c r="E39" s="76"/>
      <c r="F39" s="76"/>
      <c r="G39" s="76"/>
      <c r="H39" s="71">
        <v>60315.020122000002</v>
      </c>
      <c r="I39" s="71">
        <v>56040.566795999999</v>
      </c>
      <c r="J39" s="71">
        <v>51617.299332000002</v>
      </c>
      <c r="K39" s="71">
        <v>48852.482238999997</v>
      </c>
    </row>
    <row r="40" spans="2:11" x14ac:dyDescent="0.2">
      <c r="B40" s="75">
        <v>22</v>
      </c>
      <c r="C40" s="70" t="s">
        <v>617</v>
      </c>
      <c r="D40" s="76"/>
      <c r="E40" s="76"/>
      <c r="F40" s="76"/>
      <c r="G40" s="76"/>
      <c r="H40" s="71">
        <v>14370.319558333333</v>
      </c>
      <c r="I40" s="71">
        <v>13992.066904333335</v>
      </c>
      <c r="J40" s="71">
        <v>13677.244681666665</v>
      </c>
      <c r="K40" s="71">
        <v>14168.629634333334</v>
      </c>
    </row>
    <row r="41" spans="2:11" x14ac:dyDescent="0.2">
      <c r="B41" s="75">
        <v>23</v>
      </c>
      <c r="C41" s="70" t="s">
        <v>618</v>
      </c>
      <c r="D41" s="76"/>
      <c r="E41" s="76"/>
      <c r="F41" s="76"/>
      <c r="G41" s="76"/>
      <c r="H41" s="77">
        <v>4.1986163752981653</v>
      </c>
      <c r="I41" s="77">
        <v>4.0059678492569697</v>
      </c>
      <c r="J41" s="77">
        <v>3.7766485065261719</v>
      </c>
      <c r="K41" s="77">
        <v>3.4526253135959739</v>
      </c>
    </row>
    <row r="42" spans="2:11" x14ac:dyDescent="0.2">
      <c r="B42" s="20"/>
      <c r="C42" s="23"/>
      <c r="D42" s="21"/>
      <c r="E42" s="21"/>
      <c r="F42" s="21"/>
      <c r="G42" s="21"/>
      <c r="H42" s="21"/>
      <c r="I42" s="21"/>
      <c r="J42" s="21"/>
      <c r="K42" s="21"/>
    </row>
    <row r="43" spans="2:11" x14ac:dyDescent="0.2">
      <c r="B43" s="26"/>
      <c r="C43" s="26"/>
      <c r="D43" s="26"/>
      <c r="E43" s="26"/>
      <c r="F43" s="26"/>
      <c r="G43" s="26"/>
      <c r="H43" s="26"/>
      <c r="I43" s="26"/>
      <c r="J43" s="26"/>
      <c r="K43" s="26"/>
    </row>
    <row r="44" spans="2:11" x14ac:dyDescent="0.2">
      <c r="B44" s="24"/>
      <c r="C44" s="15"/>
      <c r="D44" s="24"/>
      <c r="E44" s="24"/>
      <c r="F44" s="24"/>
      <c r="G44" s="24"/>
      <c r="H44" s="22"/>
      <c r="I44" s="22"/>
      <c r="J44" s="22"/>
      <c r="K44" s="22"/>
    </row>
    <row r="45" spans="2:11" x14ac:dyDescent="0.2">
      <c r="B45" s="24"/>
      <c r="C45" s="15"/>
      <c r="D45" s="24"/>
      <c r="E45" s="24"/>
      <c r="F45" s="24"/>
      <c r="G45" s="24"/>
      <c r="H45" s="21"/>
      <c r="I45" s="21"/>
      <c r="J45" s="21"/>
      <c r="K45" s="21"/>
    </row>
    <row r="46" spans="2:11" x14ac:dyDescent="0.2">
      <c r="B46" s="24"/>
      <c r="C46" s="15"/>
      <c r="D46" s="24"/>
      <c r="E46" s="24"/>
      <c r="F46" s="24"/>
      <c r="G46" s="24"/>
      <c r="H46" s="25"/>
      <c r="I46" s="25"/>
      <c r="J46" s="25"/>
      <c r="K46" s="25"/>
    </row>
  </sheetData>
  <sheetProtection algorithmName="SHA-512" hashValue="A6pO9WBJISpVdWxa11PTkT/lQpVG9Snd3KpeAfF4QRUzEW+fmnbjH7XPl3p8WhYZE25zdCZsafDcekalXZe9DA==" saltValue="Klafr7iqrIu5I+CMWIumZQ==" spinCount="100000" sheet="1" objects="1" scenarios="1"/>
  <mergeCells count="3">
    <mergeCell ref="B28:K28"/>
    <mergeCell ref="D7:G7"/>
    <mergeCell ref="H7:K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32A0-1C45-427E-B964-9FA21F216550}">
  <sheetPr>
    <tabColor theme="7" tint="0.79998168889431442"/>
  </sheetPr>
  <dimension ref="B2:O4"/>
  <sheetViews>
    <sheetView zoomScaleNormal="100" workbookViewId="0"/>
  </sheetViews>
  <sheetFormatPr defaultColWidth="8.85546875" defaultRowHeight="15" x14ac:dyDescent="0.3"/>
  <cols>
    <col min="1" max="1" width="8.85546875" style="27"/>
    <col min="2" max="2" width="151" style="27" customWidth="1"/>
    <col min="3" max="16384" width="8.85546875" style="27"/>
  </cols>
  <sheetData>
    <row r="2" spans="2:15" x14ac:dyDescent="0.3">
      <c r="B2" s="80" t="s">
        <v>621</v>
      </c>
      <c r="C2" s="81"/>
      <c r="D2" s="81"/>
      <c r="E2" s="81"/>
      <c r="F2" s="81"/>
      <c r="G2" s="81"/>
      <c r="H2" s="81"/>
      <c r="I2" s="81"/>
      <c r="J2" s="81"/>
      <c r="K2" s="81"/>
      <c r="L2" s="81"/>
      <c r="M2" s="81"/>
      <c r="N2" s="81"/>
      <c r="O2" s="81"/>
    </row>
    <row r="4" spans="2:15" ht="408.95" customHeight="1" x14ac:dyDescent="0.3">
      <c r="B4" s="82" t="s">
        <v>620</v>
      </c>
    </row>
  </sheetData>
  <sheetProtection algorithmName="SHA-512" hashValue="4OXPJWb9eL/bq51RPXLcipvi1RegddB+OzCQLVnE9I60Ev/ic7sTW21hceYQ5g2DYLshFCIvyr6i6YVL7icwKg==" saltValue="rvFhw7X8Gw/sWlkGtBYdKg==" spinCount="100000" sheet="1" objects="1" scenarios="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9D9C9-9CF5-4744-9ABA-465B94E50E6A}">
  <sheetPr>
    <tabColor theme="7" tint="0.79998168889431442"/>
  </sheetPr>
  <dimension ref="B2:N44"/>
  <sheetViews>
    <sheetView workbookViewId="0"/>
  </sheetViews>
  <sheetFormatPr defaultRowHeight="15" x14ac:dyDescent="0.25"/>
  <cols>
    <col min="1" max="1" width="9.140625" style="11"/>
    <col min="2" max="2" width="8.140625" style="11" customWidth="1"/>
    <col min="3" max="3" width="35.7109375" style="11" customWidth="1"/>
    <col min="4" max="8" width="15.7109375" style="19" customWidth="1"/>
    <col min="9" max="9" width="5.140625" style="11" customWidth="1"/>
    <col min="10" max="10" width="13" style="11" customWidth="1"/>
    <col min="11" max="16384" width="9.140625" style="11"/>
  </cols>
  <sheetData>
    <row r="2" spans="2:14" x14ac:dyDescent="0.25">
      <c r="B2" s="114" t="s">
        <v>622</v>
      </c>
      <c r="C2" s="115"/>
      <c r="D2" s="419"/>
      <c r="E2" s="419"/>
      <c r="F2" s="419"/>
      <c r="H2" s="420" t="s">
        <v>286</v>
      </c>
    </row>
    <row r="3" spans="2:14" x14ac:dyDescent="0.25">
      <c r="B3" s="116" t="s">
        <v>623</v>
      </c>
      <c r="H3" s="420" t="s">
        <v>285</v>
      </c>
    </row>
    <row r="4" spans="2:14" x14ac:dyDescent="0.2">
      <c r="B4" s="116"/>
      <c r="C4" s="116"/>
      <c r="D4" s="176"/>
      <c r="E4" s="176"/>
      <c r="F4" s="176"/>
      <c r="G4" s="176"/>
      <c r="H4" s="176"/>
    </row>
    <row r="5" spans="2:14" x14ac:dyDescent="0.2">
      <c r="B5" s="445"/>
      <c r="C5" s="445"/>
      <c r="D5" s="421" t="s">
        <v>0</v>
      </c>
      <c r="E5" s="421" t="s">
        <v>1</v>
      </c>
      <c r="F5" s="421" t="s">
        <v>2</v>
      </c>
      <c r="G5" s="421" t="s">
        <v>3</v>
      </c>
      <c r="H5" s="422" t="s">
        <v>4</v>
      </c>
    </row>
    <row r="6" spans="2:14" ht="15.75" customHeight="1" x14ac:dyDescent="0.2">
      <c r="B6" s="446" t="s">
        <v>625</v>
      </c>
      <c r="C6" s="447"/>
      <c r="D6" s="450" t="s">
        <v>626</v>
      </c>
      <c r="E6" s="451"/>
      <c r="F6" s="451"/>
      <c r="G6" s="452"/>
      <c r="H6" s="453" t="s">
        <v>631</v>
      </c>
    </row>
    <row r="7" spans="2:14" ht="30" x14ac:dyDescent="0.2">
      <c r="B7" s="448"/>
      <c r="C7" s="449"/>
      <c r="D7" s="423" t="s">
        <v>627</v>
      </c>
      <c r="E7" s="423" t="s">
        <v>628</v>
      </c>
      <c r="F7" s="423" t="s">
        <v>629</v>
      </c>
      <c r="G7" s="423" t="s">
        <v>630</v>
      </c>
      <c r="H7" s="454"/>
    </row>
    <row r="8" spans="2:14" x14ac:dyDescent="0.2">
      <c r="B8" s="119" t="s">
        <v>632</v>
      </c>
      <c r="C8" s="119"/>
      <c r="D8" s="119"/>
      <c r="E8" s="120"/>
      <c r="F8" s="119"/>
      <c r="G8" s="119"/>
      <c r="H8" s="119"/>
    </row>
    <row r="9" spans="2:14" x14ac:dyDescent="0.2">
      <c r="B9" s="117">
        <v>1</v>
      </c>
      <c r="C9" s="418" t="s">
        <v>633</v>
      </c>
      <c r="D9" s="121">
        <v>7026.7786290000004</v>
      </c>
      <c r="E9" s="122">
        <v>0</v>
      </c>
      <c r="F9" s="122">
        <v>0</v>
      </c>
      <c r="G9" s="123">
        <v>936.31154000000004</v>
      </c>
      <c r="H9" s="123">
        <v>7963.0901690000001</v>
      </c>
      <c r="J9" s="79"/>
      <c r="K9" s="79"/>
      <c r="L9" s="79"/>
      <c r="M9" s="79"/>
      <c r="N9" s="79"/>
    </row>
    <row r="10" spans="2:14" x14ac:dyDescent="0.2">
      <c r="B10" s="118">
        <v>2</v>
      </c>
      <c r="C10" s="124" t="s">
        <v>634</v>
      </c>
      <c r="D10" s="424">
        <v>7026.7786290000004</v>
      </c>
      <c r="E10" s="424">
        <v>0</v>
      </c>
      <c r="F10" s="424">
        <v>0</v>
      </c>
      <c r="G10" s="425">
        <v>936.31154000000004</v>
      </c>
      <c r="H10" s="425">
        <v>7963.0901690000001</v>
      </c>
      <c r="J10" s="79"/>
      <c r="K10" s="79"/>
      <c r="L10" s="79"/>
      <c r="M10" s="79"/>
      <c r="N10" s="79"/>
    </row>
    <row r="11" spans="2:14" x14ac:dyDescent="0.2">
      <c r="B11" s="118">
        <v>3</v>
      </c>
      <c r="C11" s="124" t="s">
        <v>635</v>
      </c>
      <c r="D11" s="125"/>
      <c r="E11" s="424">
        <v>0</v>
      </c>
      <c r="F11" s="424">
        <v>0</v>
      </c>
      <c r="G11" s="425">
        <v>0</v>
      </c>
      <c r="H11" s="425">
        <v>0</v>
      </c>
      <c r="J11" s="79"/>
      <c r="K11" s="79"/>
      <c r="L11" s="79"/>
      <c r="M11" s="79"/>
      <c r="N11" s="79"/>
    </row>
    <row r="12" spans="2:14" x14ac:dyDescent="0.2">
      <c r="B12" s="118">
        <v>4</v>
      </c>
      <c r="C12" s="418" t="s">
        <v>636</v>
      </c>
      <c r="D12" s="125"/>
      <c r="E12" s="122">
        <v>96063.990531000003</v>
      </c>
      <c r="F12" s="122">
        <v>2227.533942</v>
      </c>
      <c r="G12" s="126">
        <v>1197.6912709999999</v>
      </c>
      <c r="H12" s="126">
        <v>93910.560895000002</v>
      </c>
      <c r="J12" s="79"/>
      <c r="K12" s="79"/>
      <c r="L12" s="79"/>
      <c r="M12" s="79"/>
      <c r="N12" s="79"/>
    </row>
    <row r="13" spans="2:14" x14ac:dyDescent="0.2">
      <c r="B13" s="118">
        <v>5</v>
      </c>
      <c r="C13" s="124" t="s">
        <v>591</v>
      </c>
      <c r="D13" s="125"/>
      <c r="E13" s="426">
        <v>82990.788807000004</v>
      </c>
      <c r="F13" s="426">
        <v>2019.1631640000001</v>
      </c>
      <c r="G13" s="425">
        <v>1174.119222</v>
      </c>
      <c r="H13" s="425">
        <v>81933.573594000001</v>
      </c>
      <c r="J13" s="79"/>
      <c r="K13" s="79"/>
      <c r="L13" s="79"/>
      <c r="M13" s="79"/>
      <c r="N13" s="79"/>
    </row>
    <row r="14" spans="2:14" x14ac:dyDescent="0.2">
      <c r="B14" s="118">
        <v>6</v>
      </c>
      <c r="C14" s="124" t="s">
        <v>592</v>
      </c>
      <c r="D14" s="125"/>
      <c r="E14" s="426">
        <v>13073.201724</v>
      </c>
      <c r="F14" s="426">
        <v>208.370778</v>
      </c>
      <c r="G14" s="425">
        <v>23.572049</v>
      </c>
      <c r="H14" s="425">
        <v>11976.987300999999</v>
      </c>
      <c r="J14" s="79"/>
      <c r="K14" s="79"/>
      <c r="L14" s="79"/>
      <c r="M14" s="79"/>
      <c r="N14" s="79"/>
    </row>
    <row r="15" spans="2:14" x14ac:dyDescent="0.2">
      <c r="B15" s="118">
        <v>7</v>
      </c>
      <c r="C15" s="418" t="s">
        <v>637</v>
      </c>
      <c r="D15" s="125"/>
      <c r="E15" s="122">
        <v>21987.445457000002</v>
      </c>
      <c r="F15" s="122">
        <v>467.48813999999999</v>
      </c>
      <c r="G15" s="126">
        <v>11496.381888</v>
      </c>
      <c r="H15" s="126">
        <v>21887.3517995</v>
      </c>
      <c r="J15" s="79"/>
      <c r="K15" s="79"/>
      <c r="L15" s="79"/>
      <c r="M15" s="79"/>
      <c r="N15" s="79"/>
    </row>
    <row r="16" spans="2:14" x14ac:dyDescent="0.2">
      <c r="B16" s="118">
        <v>8</v>
      </c>
      <c r="C16" s="124" t="s">
        <v>638</v>
      </c>
      <c r="D16" s="125"/>
      <c r="E16" s="426">
        <v>4360.1064900000001</v>
      </c>
      <c r="F16" s="426">
        <v>0</v>
      </c>
      <c r="G16" s="425">
        <v>0</v>
      </c>
      <c r="H16" s="425">
        <v>2180.0532450000001</v>
      </c>
      <c r="J16" s="79"/>
      <c r="K16" s="79"/>
      <c r="L16" s="79"/>
      <c r="M16" s="79"/>
      <c r="N16" s="79"/>
    </row>
    <row r="17" spans="2:14" x14ac:dyDescent="0.2">
      <c r="B17" s="118">
        <v>9</v>
      </c>
      <c r="C17" s="124" t="s">
        <v>639</v>
      </c>
      <c r="D17" s="125"/>
      <c r="E17" s="426" t="s">
        <v>624</v>
      </c>
      <c r="F17" s="426">
        <v>467.48813999999999</v>
      </c>
      <c r="G17" s="427">
        <v>11496.381888</v>
      </c>
      <c r="H17" s="425">
        <v>19707.298554500001</v>
      </c>
      <c r="J17" s="79"/>
      <c r="K17" s="79"/>
      <c r="L17" s="79"/>
      <c r="M17" s="79"/>
      <c r="N17" s="79"/>
    </row>
    <row r="18" spans="2:14" x14ac:dyDescent="0.2">
      <c r="B18" s="118">
        <v>10</v>
      </c>
      <c r="C18" s="418" t="s">
        <v>640</v>
      </c>
      <c r="D18" s="125"/>
      <c r="E18" s="122">
        <v>0</v>
      </c>
      <c r="F18" s="122">
        <v>0</v>
      </c>
      <c r="G18" s="126">
        <v>0</v>
      </c>
      <c r="H18" s="126">
        <v>0</v>
      </c>
      <c r="J18" s="79"/>
      <c r="K18" s="79"/>
      <c r="L18" s="79"/>
      <c r="M18" s="79"/>
      <c r="N18" s="79"/>
    </row>
    <row r="19" spans="2:14" x14ac:dyDescent="0.2">
      <c r="B19" s="118">
        <v>11</v>
      </c>
      <c r="C19" s="418" t="s">
        <v>641</v>
      </c>
      <c r="D19" s="122">
        <v>0</v>
      </c>
      <c r="E19" s="122">
        <v>902.32959300000005</v>
      </c>
      <c r="F19" s="122">
        <v>0</v>
      </c>
      <c r="G19" s="126">
        <v>3650.4040090000049</v>
      </c>
      <c r="H19" s="126">
        <v>3650.4040089999999</v>
      </c>
      <c r="J19" s="79"/>
      <c r="K19" s="79"/>
      <c r="L19" s="79"/>
      <c r="M19" s="79"/>
      <c r="N19" s="79"/>
    </row>
    <row r="20" spans="2:14" x14ac:dyDescent="0.2">
      <c r="B20" s="118">
        <v>12</v>
      </c>
      <c r="C20" s="124" t="s">
        <v>642</v>
      </c>
      <c r="D20" s="426">
        <v>0</v>
      </c>
      <c r="E20" s="125"/>
      <c r="F20" s="125"/>
      <c r="G20" s="125"/>
      <c r="H20" s="428"/>
      <c r="J20" s="79"/>
      <c r="K20" s="79"/>
      <c r="L20" s="79"/>
      <c r="M20" s="79"/>
      <c r="N20" s="79"/>
    </row>
    <row r="21" spans="2:14" ht="45" x14ac:dyDescent="0.2">
      <c r="B21" s="118">
        <v>13</v>
      </c>
      <c r="C21" s="124" t="s">
        <v>643</v>
      </c>
      <c r="D21" s="125"/>
      <c r="E21" s="426">
        <v>902.32959300000005</v>
      </c>
      <c r="F21" s="426">
        <v>0</v>
      </c>
      <c r="G21" s="425">
        <v>3650.4040090000049</v>
      </c>
      <c r="H21" s="425">
        <v>3650.4040089999999</v>
      </c>
      <c r="J21" s="79"/>
      <c r="K21" s="79"/>
      <c r="L21" s="79"/>
      <c r="M21" s="79"/>
      <c r="N21" s="79"/>
    </row>
    <row r="22" spans="2:14" x14ac:dyDescent="0.2">
      <c r="B22" s="127">
        <v>14</v>
      </c>
      <c r="C22" s="128" t="s">
        <v>644</v>
      </c>
      <c r="D22" s="429"/>
      <c r="E22" s="429"/>
      <c r="F22" s="429"/>
      <c r="G22" s="429"/>
      <c r="H22" s="123">
        <v>127411.4068725</v>
      </c>
      <c r="J22" s="79"/>
      <c r="K22" s="79"/>
      <c r="L22" s="79"/>
      <c r="M22" s="79"/>
      <c r="N22" s="79"/>
    </row>
    <row r="23" spans="2:14" x14ac:dyDescent="0.2">
      <c r="B23" s="455" t="s">
        <v>645</v>
      </c>
      <c r="C23" s="455"/>
      <c r="D23" s="455"/>
      <c r="E23" s="455"/>
      <c r="F23" s="455"/>
      <c r="G23" s="455"/>
      <c r="H23" s="455"/>
      <c r="J23" s="79"/>
      <c r="K23" s="79"/>
      <c r="L23" s="79"/>
      <c r="M23" s="79"/>
      <c r="N23" s="79"/>
    </row>
    <row r="24" spans="2:14" x14ac:dyDescent="0.2">
      <c r="B24" s="118">
        <v>15</v>
      </c>
      <c r="C24" s="418" t="s">
        <v>588</v>
      </c>
      <c r="D24" s="430"/>
      <c r="E24" s="129"/>
      <c r="F24" s="129"/>
      <c r="G24" s="130"/>
      <c r="H24" s="126">
        <v>2166.7280689999998</v>
      </c>
      <c r="J24" s="79"/>
      <c r="K24" s="79"/>
      <c r="L24" s="79"/>
      <c r="M24" s="79"/>
      <c r="N24" s="79"/>
    </row>
    <row r="25" spans="2:14" ht="30" x14ac:dyDescent="0.2">
      <c r="B25" s="118" t="s">
        <v>28</v>
      </c>
      <c r="C25" s="418" t="s">
        <v>646</v>
      </c>
      <c r="D25" s="428"/>
      <c r="E25" s="122">
        <v>18.639029000000001</v>
      </c>
      <c r="F25" s="122">
        <v>19.401706000000001</v>
      </c>
      <c r="G25" s="126">
        <v>1554.1418040000001</v>
      </c>
      <c r="H25" s="126">
        <v>1353.3551581499999</v>
      </c>
      <c r="J25" s="79"/>
      <c r="K25" s="79"/>
      <c r="L25" s="79"/>
      <c r="M25" s="79"/>
      <c r="N25" s="79"/>
    </row>
    <row r="26" spans="2:14" ht="30" x14ac:dyDescent="0.2">
      <c r="B26" s="118">
        <v>16</v>
      </c>
      <c r="C26" s="418" t="s">
        <v>647</v>
      </c>
      <c r="D26" s="430"/>
      <c r="E26" s="122">
        <v>0</v>
      </c>
      <c r="F26" s="122">
        <v>0</v>
      </c>
      <c r="G26" s="126">
        <v>0</v>
      </c>
      <c r="H26" s="126">
        <v>0</v>
      </c>
      <c r="J26" s="79"/>
      <c r="K26" s="79"/>
      <c r="L26" s="79"/>
      <c r="M26" s="79"/>
      <c r="N26" s="79"/>
    </row>
    <row r="27" spans="2:14" x14ac:dyDescent="0.2">
      <c r="B27" s="118">
        <v>17</v>
      </c>
      <c r="C27" s="418" t="s">
        <v>648</v>
      </c>
      <c r="D27" s="430"/>
      <c r="E27" s="122">
        <v>7009.1434200000003</v>
      </c>
      <c r="F27" s="122">
        <v>5406.1188089999996</v>
      </c>
      <c r="G27" s="126">
        <v>57089.424479000001</v>
      </c>
      <c r="H27" s="126">
        <v>48737.735186999998</v>
      </c>
      <c r="J27" s="79"/>
      <c r="K27" s="79"/>
      <c r="L27" s="79"/>
      <c r="M27" s="79"/>
      <c r="N27" s="79"/>
    </row>
    <row r="28" spans="2:14" ht="60" x14ac:dyDescent="0.2">
      <c r="B28" s="118">
        <v>18</v>
      </c>
      <c r="C28" s="131" t="s">
        <v>649</v>
      </c>
      <c r="D28" s="430"/>
      <c r="E28" s="426">
        <v>407.42680000000001</v>
      </c>
      <c r="F28" s="426">
        <v>0</v>
      </c>
      <c r="G28" s="425">
        <v>0</v>
      </c>
      <c r="H28" s="425">
        <v>0</v>
      </c>
      <c r="J28" s="79"/>
      <c r="K28" s="79"/>
      <c r="L28" s="79"/>
      <c r="M28" s="79"/>
      <c r="N28" s="79"/>
    </row>
    <row r="29" spans="2:14" ht="75" x14ac:dyDescent="0.2">
      <c r="B29" s="118">
        <v>19</v>
      </c>
      <c r="C29" s="124" t="s">
        <v>650</v>
      </c>
      <c r="D29" s="430"/>
      <c r="E29" s="426">
        <v>81.559645000000003</v>
      </c>
      <c r="F29" s="426">
        <v>68.495988999999994</v>
      </c>
      <c r="G29" s="425">
        <v>467.70220499999999</v>
      </c>
      <c r="H29" s="425">
        <v>510.10616399999998</v>
      </c>
      <c r="J29" s="79"/>
      <c r="K29" s="79"/>
      <c r="L29" s="79"/>
      <c r="M29" s="79"/>
      <c r="N29" s="79"/>
    </row>
    <row r="30" spans="2:14" ht="75" x14ac:dyDescent="0.2">
      <c r="B30" s="118">
        <v>20</v>
      </c>
      <c r="C30" s="124" t="s">
        <v>651</v>
      </c>
      <c r="D30" s="430"/>
      <c r="E30" s="426">
        <v>4271.6011140000001</v>
      </c>
      <c r="F30" s="426">
        <v>4363.3337110000002</v>
      </c>
      <c r="G30" s="425">
        <v>22417.94785</v>
      </c>
      <c r="H30" s="425">
        <v>23143.64309125</v>
      </c>
      <c r="J30" s="79"/>
      <c r="K30" s="79"/>
      <c r="L30" s="79"/>
      <c r="M30" s="79"/>
      <c r="N30" s="79"/>
    </row>
    <row r="31" spans="2:14" ht="60" x14ac:dyDescent="0.2">
      <c r="B31" s="118">
        <v>21</v>
      </c>
      <c r="C31" s="132" t="s">
        <v>652</v>
      </c>
      <c r="D31" s="430"/>
      <c r="E31" s="426">
        <v>236.935744</v>
      </c>
      <c r="F31" s="426">
        <v>257.50698899999998</v>
      </c>
      <c r="G31" s="425">
        <v>1145.3999659999999</v>
      </c>
      <c r="H31" s="425">
        <v>991.73134414999959</v>
      </c>
      <c r="J31" s="79"/>
      <c r="K31" s="79"/>
      <c r="L31" s="79"/>
      <c r="M31" s="79"/>
      <c r="N31" s="79"/>
    </row>
    <row r="32" spans="2:14" ht="30" x14ac:dyDescent="0.2">
      <c r="B32" s="118">
        <v>22</v>
      </c>
      <c r="C32" s="124" t="s">
        <v>653</v>
      </c>
      <c r="D32" s="430"/>
      <c r="E32" s="426">
        <v>564.85835099999997</v>
      </c>
      <c r="F32" s="426">
        <v>594.32849799999997</v>
      </c>
      <c r="G32" s="425">
        <v>33609.396213</v>
      </c>
      <c r="H32" s="425">
        <v>24194.46203975</v>
      </c>
      <c r="J32" s="79"/>
      <c r="K32" s="79"/>
      <c r="L32" s="79"/>
      <c r="M32" s="79"/>
      <c r="N32" s="79"/>
    </row>
    <row r="33" spans="2:14" ht="60" x14ac:dyDescent="0.2">
      <c r="B33" s="118">
        <v>23</v>
      </c>
      <c r="C33" s="132" t="s">
        <v>652</v>
      </c>
      <c r="D33" s="430"/>
      <c r="E33" s="426">
        <v>468.82541400000002</v>
      </c>
      <c r="F33" s="426">
        <v>484.02054800000002</v>
      </c>
      <c r="G33" s="425">
        <v>24765.590829000001</v>
      </c>
      <c r="H33" s="425">
        <v>16574.057019849999</v>
      </c>
      <c r="J33" s="79"/>
      <c r="K33" s="79"/>
      <c r="L33" s="79"/>
      <c r="M33" s="79"/>
      <c r="N33" s="79"/>
    </row>
    <row r="34" spans="2:14" ht="75" x14ac:dyDescent="0.2">
      <c r="B34" s="118">
        <v>24</v>
      </c>
      <c r="C34" s="124" t="s">
        <v>654</v>
      </c>
      <c r="D34" s="430"/>
      <c r="E34" s="426">
        <v>1683.69751</v>
      </c>
      <c r="F34" s="426">
        <v>379.96061099999997</v>
      </c>
      <c r="G34" s="425">
        <v>594.37821099999996</v>
      </c>
      <c r="H34" s="425">
        <v>889.52389200000005</v>
      </c>
      <c r="J34" s="79"/>
      <c r="K34" s="79"/>
      <c r="L34" s="79"/>
      <c r="M34" s="79"/>
      <c r="N34" s="79"/>
    </row>
    <row r="35" spans="2:14" x14ac:dyDescent="0.2">
      <c r="B35" s="118">
        <v>25</v>
      </c>
      <c r="C35" s="418" t="s">
        <v>655</v>
      </c>
      <c r="D35" s="430"/>
      <c r="E35" s="122">
        <v>0</v>
      </c>
      <c r="F35" s="122">
        <v>0</v>
      </c>
      <c r="G35" s="126">
        <v>0</v>
      </c>
      <c r="H35" s="126">
        <v>0</v>
      </c>
      <c r="J35" s="79"/>
      <c r="K35" s="79"/>
      <c r="L35" s="79"/>
      <c r="M35" s="79"/>
      <c r="N35" s="79"/>
    </row>
    <row r="36" spans="2:14" x14ac:dyDescent="0.2">
      <c r="B36" s="118">
        <v>26</v>
      </c>
      <c r="C36" s="418" t="s">
        <v>656</v>
      </c>
      <c r="D36" s="129"/>
      <c r="E36" s="122">
        <v>3151.9199010000002</v>
      </c>
      <c r="F36" s="122">
        <v>234.29088300000001</v>
      </c>
      <c r="G36" s="126">
        <v>6544.8577290000139</v>
      </c>
      <c r="H36" s="126">
        <v>8795.5364477000148</v>
      </c>
      <c r="J36" s="79"/>
      <c r="K36" s="79"/>
      <c r="L36" s="79"/>
      <c r="M36" s="79"/>
      <c r="N36" s="79"/>
    </row>
    <row r="37" spans="2:14" x14ac:dyDescent="0.2">
      <c r="B37" s="118">
        <v>27</v>
      </c>
      <c r="C37" s="124" t="s">
        <v>657</v>
      </c>
      <c r="D37" s="430"/>
      <c r="E37" s="430"/>
      <c r="F37" s="430"/>
      <c r="G37" s="425">
        <v>0</v>
      </c>
      <c r="H37" s="425">
        <v>0</v>
      </c>
      <c r="J37" s="79"/>
      <c r="K37" s="79"/>
      <c r="L37" s="79"/>
      <c r="M37" s="79"/>
      <c r="N37" s="79"/>
    </row>
    <row r="38" spans="2:14" ht="60" x14ac:dyDescent="0.2">
      <c r="B38" s="118">
        <v>28</v>
      </c>
      <c r="C38" s="124" t="s">
        <v>658</v>
      </c>
      <c r="D38" s="430"/>
      <c r="E38" s="426">
        <v>0</v>
      </c>
      <c r="F38" s="426">
        <v>0</v>
      </c>
      <c r="G38" s="425">
        <v>343.15283399999998</v>
      </c>
      <c r="H38" s="425">
        <v>291.67990889999999</v>
      </c>
      <c r="J38" s="79"/>
      <c r="K38" s="79"/>
      <c r="L38" s="79"/>
      <c r="M38" s="79"/>
      <c r="N38" s="79"/>
    </row>
    <row r="39" spans="2:14" x14ac:dyDescent="0.2">
      <c r="B39" s="118">
        <v>29</v>
      </c>
      <c r="C39" s="124" t="s">
        <v>659</v>
      </c>
      <c r="D39" s="430"/>
      <c r="E39" s="426">
        <v>483.16389700000002</v>
      </c>
      <c r="F39" s="426">
        <v>0</v>
      </c>
      <c r="G39" s="425">
        <v>0</v>
      </c>
      <c r="H39" s="425">
        <v>483.16389700000002</v>
      </c>
      <c r="J39" s="79"/>
      <c r="K39" s="79"/>
      <c r="L39" s="79"/>
      <c r="M39" s="79"/>
      <c r="N39" s="79"/>
    </row>
    <row r="40" spans="2:14" ht="45" x14ac:dyDescent="0.2">
      <c r="B40" s="118">
        <v>30</v>
      </c>
      <c r="C40" s="124" t="s">
        <v>660</v>
      </c>
      <c r="D40" s="430"/>
      <c r="E40" s="426">
        <v>540.66793600000005</v>
      </c>
      <c r="F40" s="426">
        <v>0</v>
      </c>
      <c r="G40" s="425">
        <v>0</v>
      </c>
      <c r="H40" s="425">
        <v>27.033396800000002</v>
      </c>
      <c r="J40" s="79"/>
      <c r="K40" s="79"/>
      <c r="L40" s="79"/>
      <c r="M40" s="79"/>
      <c r="N40" s="79"/>
    </row>
    <row r="41" spans="2:14" ht="30" x14ac:dyDescent="0.2">
      <c r="B41" s="118">
        <v>31</v>
      </c>
      <c r="C41" s="124" t="s">
        <v>661</v>
      </c>
      <c r="D41" s="430"/>
      <c r="E41" s="133">
        <v>2128.088068</v>
      </c>
      <c r="F41" s="133">
        <v>234.29088300000001</v>
      </c>
      <c r="G41" s="425">
        <v>6201.7048950000144</v>
      </c>
      <c r="H41" s="425">
        <v>7993.6592450000144</v>
      </c>
      <c r="J41" s="79"/>
      <c r="K41" s="79"/>
      <c r="L41" s="79"/>
      <c r="M41" s="79"/>
      <c r="N41" s="79"/>
    </row>
    <row r="42" spans="2:14" x14ac:dyDescent="0.2">
      <c r="B42" s="118">
        <v>32</v>
      </c>
      <c r="C42" s="418" t="s">
        <v>662</v>
      </c>
      <c r="D42" s="430"/>
      <c r="E42" s="122">
        <v>3873.062606</v>
      </c>
      <c r="F42" s="122">
        <v>2250.4462599999997</v>
      </c>
      <c r="G42" s="126">
        <v>7114.6479929999996</v>
      </c>
      <c r="H42" s="134">
        <v>755.42981900000007</v>
      </c>
      <c r="J42" s="79"/>
      <c r="K42" s="79"/>
      <c r="L42" s="79"/>
      <c r="M42" s="79"/>
      <c r="N42" s="79"/>
    </row>
    <row r="43" spans="2:14" x14ac:dyDescent="0.2">
      <c r="B43" s="127">
        <v>33</v>
      </c>
      <c r="C43" s="128" t="s">
        <v>663</v>
      </c>
      <c r="D43" s="429"/>
      <c r="E43" s="429"/>
      <c r="F43" s="429"/>
      <c r="G43" s="431"/>
      <c r="H43" s="123">
        <v>61808.784680850011</v>
      </c>
      <c r="J43" s="79"/>
      <c r="K43" s="79"/>
      <c r="L43" s="79"/>
      <c r="M43" s="79"/>
      <c r="N43" s="79"/>
    </row>
    <row r="44" spans="2:14" x14ac:dyDescent="0.2">
      <c r="B44" s="127">
        <v>34</v>
      </c>
      <c r="C44" s="128" t="s">
        <v>664</v>
      </c>
      <c r="D44" s="429"/>
      <c r="E44" s="429"/>
      <c r="F44" s="429"/>
      <c r="G44" s="429"/>
      <c r="H44" s="432">
        <v>2.0613802314733976</v>
      </c>
    </row>
  </sheetData>
  <sheetProtection algorithmName="SHA-512" hashValue="5+l0QNrmZNAvaHPvsEMbUWjckyHZl3lU2qV4IXyFyun8Hjso2v+jIOXnE7qL6258Rv4zjYLU2HKYmxASs/v6zw==" saltValue="Nw3jL7JI2V7ipsS3crNykQ==" spinCount="100000" sheet="1" objects="1" scenarios="1"/>
  <mergeCells count="5">
    <mergeCell ref="B5:C5"/>
    <mergeCell ref="B6:C7"/>
    <mergeCell ref="D6:G6"/>
    <mergeCell ref="H6:H7"/>
    <mergeCell ref="B23:H2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07FED-65B5-41B2-8A62-97B559ED0294}">
  <sheetPr>
    <tabColor theme="4" tint="0.79998168889431442"/>
  </sheetPr>
  <dimension ref="A1:D12"/>
  <sheetViews>
    <sheetView workbookViewId="0">
      <selection activeCell="B6" sqref="B6"/>
    </sheetView>
  </sheetViews>
  <sheetFormatPr defaultColWidth="8.85546875" defaultRowHeight="18.75" x14ac:dyDescent="0.3"/>
  <cols>
    <col min="1" max="1" width="8.85546875" style="279"/>
    <col min="2" max="2" width="13.140625" style="279" customWidth="1"/>
    <col min="3" max="16384" width="8.85546875" style="279"/>
  </cols>
  <sheetData>
    <row r="1" spans="1:4" ht="19.5" x14ac:dyDescent="0.35">
      <c r="A1" s="433" t="s">
        <v>450</v>
      </c>
    </row>
    <row r="2" spans="1:4" x14ac:dyDescent="0.3">
      <c r="B2" s="277"/>
      <c r="C2" s="278"/>
    </row>
    <row r="4" spans="1:4" x14ac:dyDescent="0.3">
      <c r="B4" s="277" t="s">
        <v>88</v>
      </c>
      <c r="C4" s="278" t="s">
        <v>11</v>
      </c>
      <c r="D4" s="279" t="s">
        <v>665</v>
      </c>
    </row>
    <row r="6" spans="1:4" x14ac:dyDescent="0.3">
      <c r="B6" s="277" t="s">
        <v>89</v>
      </c>
      <c r="C6" s="278" t="s">
        <v>11</v>
      </c>
      <c r="D6" s="279" t="s">
        <v>262</v>
      </c>
    </row>
    <row r="8" spans="1:4" x14ac:dyDescent="0.3">
      <c r="C8" s="278"/>
    </row>
    <row r="10" spans="1:4" x14ac:dyDescent="0.3">
      <c r="C10" s="278"/>
    </row>
    <row r="12" spans="1:4" x14ac:dyDescent="0.3">
      <c r="C12" s="278"/>
    </row>
  </sheetData>
  <sheetProtection algorithmName="SHA-512" hashValue="eK2TRj1/B/0dwM1SO0GbY5xjklHBrDIHPCA+JYJ7Z3G4eF7PO3NEamLurNcIccqSp47mtvJyUfVHtDH9DEXCrg==" saltValue="teYB8Wn3yiblMeCmYyrEnA==" spinCount="100000" sheet="1" objects="1" scenarios="1"/>
  <hyperlinks>
    <hyperlink ref="B6" location="CCyB2!A1" display="EU CCyB2" xr:uid="{51C02FF4-ED84-4EE5-A054-FFC1E41B8EFC}"/>
    <hyperlink ref="B4" location="CCyB1!A1" display="EU CCyB1" xr:uid="{EA75A406-6F2E-4037-B84A-CC6A0603D9BA}"/>
    <hyperlink ref="A1" location="'Table of contents'!A1" display="POWRÓT" xr:uid="{AEB994F3-CDE4-46A9-A229-A1AAC542F18B}"/>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F71AD-9AAE-42FB-A079-C7D3A5B51E3F}">
  <sheetPr>
    <tabColor theme="7" tint="0.79998168889431442"/>
  </sheetPr>
  <dimension ref="A2:O22"/>
  <sheetViews>
    <sheetView workbookViewId="0"/>
  </sheetViews>
  <sheetFormatPr defaultColWidth="8.85546875" defaultRowHeight="12.75" x14ac:dyDescent="0.2"/>
  <cols>
    <col min="1" max="1" width="6.85546875" style="11" customWidth="1"/>
    <col min="2" max="15" width="13.7109375" style="11" customWidth="1"/>
    <col min="16" max="16384" width="8.85546875" style="11"/>
  </cols>
  <sheetData>
    <row r="2" spans="1:15" ht="15.75" x14ac:dyDescent="0.2">
      <c r="B2" s="459" t="s">
        <v>666</v>
      </c>
      <c r="C2" s="459"/>
      <c r="D2" s="459"/>
      <c r="E2" s="459"/>
      <c r="F2" s="459"/>
      <c r="G2" s="459"/>
      <c r="H2" s="459"/>
      <c r="I2" s="459"/>
      <c r="J2" s="459"/>
      <c r="K2" s="459"/>
    </row>
    <row r="3" spans="1:15" ht="15" x14ac:dyDescent="0.25">
      <c r="B3" s="19"/>
      <c r="K3" s="420" t="s">
        <v>286</v>
      </c>
    </row>
    <row r="4" spans="1:15" ht="15.75" thickBot="1" x14ac:dyDescent="0.3">
      <c r="B4" s="19"/>
      <c r="C4" s="78"/>
      <c r="D4" s="173"/>
    </row>
    <row r="5" spans="1:15" ht="15" customHeight="1" x14ac:dyDescent="0.35">
      <c r="A5" s="180"/>
      <c r="B5" s="180"/>
      <c r="C5" s="456" t="s">
        <v>667</v>
      </c>
      <c r="D5" s="456"/>
      <c r="E5" s="456" t="s">
        <v>668</v>
      </c>
      <c r="F5" s="456"/>
      <c r="G5" s="456" t="s">
        <v>669</v>
      </c>
      <c r="H5" s="456" t="s">
        <v>670</v>
      </c>
      <c r="I5" s="461" t="s">
        <v>671</v>
      </c>
      <c r="J5" s="456"/>
      <c r="K5" s="456"/>
      <c r="L5" s="462"/>
      <c r="M5" s="456" t="s">
        <v>672</v>
      </c>
      <c r="N5" s="456" t="s">
        <v>673</v>
      </c>
      <c r="O5" s="456" t="s">
        <v>674</v>
      </c>
    </row>
    <row r="6" spans="1:15" ht="15.75" thickBot="1" x14ac:dyDescent="0.4">
      <c r="A6" s="181"/>
      <c r="B6" s="181"/>
      <c r="C6" s="460"/>
      <c r="D6" s="460"/>
      <c r="E6" s="460"/>
      <c r="F6" s="460"/>
      <c r="G6" s="457"/>
      <c r="H6" s="457"/>
      <c r="I6" s="463"/>
      <c r="J6" s="457"/>
      <c r="K6" s="457"/>
      <c r="L6" s="464"/>
      <c r="M6" s="457"/>
      <c r="N6" s="457"/>
      <c r="O6" s="457"/>
    </row>
    <row r="7" spans="1:15" ht="119.25" customHeight="1" thickBot="1" x14ac:dyDescent="0.4">
      <c r="A7" s="182"/>
      <c r="B7" s="182"/>
      <c r="C7" s="183" t="s">
        <v>675</v>
      </c>
      <c r="D7" s="183" t="s">
        <v>676</v>
      </c>
      <c r="E7" s="184" t="s">
        <v>677</v>
      </c>
      <c r="F7" s="183" t="s">
        <v>678</v>
      </c>
      <c r="G7" s="458"/>
      <c r="H7" s="458"/>
      <c r="I7" s="185" t="s">
        <v>679</v>
      </c>
      <c r="J7" s="186" t="s">
        <v>668</v>
      </c>
      <c r="K7" s="187" t="s">
        <v>680</v>
      </c>
      <c r="L7" s="188" t="s">
        <v>531</v>
      </c>
      <c r="M7" s="458"/>
      <c r="N7" s="458"/>
      <c r="O7" s="458"/>
    </row>
    <row r="8" spans="1:15" ht="45.75" thickBot="1" x14ac:dyDescent="0.4">
      <c r="A8" s="189" t="s">
        <v>90</v>
      </c>
      <c r="B8" s="190" t="s">
        <v>681</v>
      </c>
      <c r="C8" s="79">
        <v>40033.339022373904</v>
      </c>
      <c r="D8" s="79">
        <v>36896.956738807545</v>
      </c>
      <c r="E8" s="79">
        <v>0</v>
      </c>
      <c r="F8" s="79">
        <v>0</v>
      </c>
      <c r="G8" s="79">
        <v>11621.256722999999</v>
      </c>
      <c r="H8" s="79">
        <v>88551.552484181448</v>
      </c>
      <c r="I8" s="79">
        <v>2514.1088517586045</v>
      </c>
      <c r="J8" s="79" t="s">
        <v>92</v>
      </c>
      <c r="K8" s="79">
        <v>337.79166740846335</v>
      </c>
      <c r="L8" s="79">
        <v>2851.9005191670681</v>
      </c>
      <c r="M8" s="79">
        <v>35648.756489588348</v>
      </c>
      <c r="N8" s="192">
        <v>1</v>
      </c>
      <c r="O8" s="192">
        <v>0</v>
      </c>
    </row>
    <row r="9" spans="1:15" ht="15.75" thickBot="1" x14ac:dyDescent="0.25">
      <c r="A9" s="191" t="s">
        <v>91</v>
      </c>
      <c r="B9" s="193" t="s">
        <v>8</v>
      </c>
      <c r="C9" s="194">
        <v>40033.339022373904</v>
      </c>
      <c r="D9" s="194">
        <v>36896.956738807545</v>
      </c>
      <c r="E9" s="194">
        <v>0</v>
      </c>
      <c r="F9" s="194">
        <v>0</v>
      </c>
      <c r="G9" s="194">
        <v>11621.256722999999</v>
      </c>
      <c r="H9" s="194">
        <v>88551.552484181448</v>
      </c>
      <c r="I9" s="194">
        <v>2514.1088517586045</v>
      </c>
      <c r="J9" s="194" t="s">
        <v>92</v>
      </c>
      <c r="K9" s="194">
        <v>337.79166740846335</v>
      </c>
      <c r="L9" s="194">
        <v>2851.9005191670681</v>
      </c>
      <c r="M9" s="194">
        <v>35648.756489588348</v>
      </c>
      <c r="N9" s="195" t="s">
        <v>92</v>
      </c>
      <c r="O9" s="195"/>
    </row>
    <row r="10" spans="1:15" ht="15" x14ac:dyDescent="0.25">
      <c r="B10" s="174"/>
      <c r="C10" s="176"/>
      <c r="D10" s="175"/>
    </row>
    <row r="11" spans="1:15" ht="15" x14ac:dyDescent="0.25">
      <c r="B11" s="174"/>
      <c r="C11" s="176"/>
      <c r="D11" s="175"/>
    </row>
    <row r="12" spans="1:15" ht="15" x14ac:dyDescent="0.25">
      <c r="B12" s="174"/>
      <c r="C12" s="176"/>
      <c r="D12" s="175"/>
    </row>
    <row r="13" spans="1:15" ht="15" x14ac:dyDescent="0.25">
      <c r="B13" s="174"/>
      <c r="C13" s="176"/>
      <c r="D13" s="175"/>
    </row>
    <row r="14" spans="1:15" ht="15" x14ac:dyDescent="0.25">
      <c r="B14" s="174"/>
      <c r="C14" s="176"/>
      <c r="D14" s="175"/>
    </row>
    <row r="15" spans="1:15" ht="15" x14ac:dyDescent="0.25">
      <c r="B15" s="177"/>
      <c r="C15" s="178"/>
      <c r="D15" s="179"/>
    </row>
    <row r="16" spans="1:15" x14ac:dyDescent="0.2">
      <c r="B16" s="10"/>
    </row>
    <row r="22" spans="4:6" x14ac:dyDescent="0.2">
      <c r="D22" s="79"/>
      <c r="F22" s="79"/>
    </row>
  </sheetData>
  <sheetProtection algorithmName="SHA-512" hashValue="UmYqIjxhHWjqrsOqCmwI62unHjVLS/lzFnZsXSmICsyrem/K/P4Y9dgSyyIERt0ZNjck6dfXRLQ7GrkwggsNcw==" saltValue="XWd6OKvFK4pZzD08cH3HIQ==" spinCount="100000" sheet="1" objects="1" scenarios="1"/>
  <mergeCells count="9">
    <mergeCell ref="N5:N7"/>
    <mergeCell ref="O5:O7"/>
    <mergeCell ref="B2:K2"/>
    <mergeCell ref="C5:D6"/>
    <mergeCell ref="E5:F6"/>
    <mergeCell ref="G5:G7"/>
    <mergeCell ref="H5:H7"/>
    <mergeCell ref="I5:L6"/>
    <mergeCell ref="M5:M7"/>
  </mergeCells>
  <conditionalFormatting sqref="N8:O9">
    <cfRule type="cellIs" dxfId="1" priority="1" stopIfTrue="1" operator="lessThan">
      <formula>0</formula>
    </cfRule>
  </conditionalFormatting>
  <pageMargins left="0.7" right="0.7" top="0.75" bottom="0.75" header="0.3" footer="0.3"/>
  <ignoredErrors>
    <ignoredError sqref="A8:A9" numberStoredAsText="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29E75-FB48-4250-9E19-5F445C4471E6}">
  <sheetPr>
    <tabColor theme="7" tint="0.79998168889431442"/>
  </sheetPr>
  <dimension ref="B2:F15"/>
  <sheetViews>
    <sheetView workbookViewId="0"/>
  </sheetViews>
  <sheetFormatPr defaultColWidth="8.85546875" defaultRowHeight="12.75" x14ac:dyDescent="0.2"/>
  <cols>
    <col min="1" max="2" width="8.85546875" style="11"/>
    <col min="3" max="3" width="73.140625" style="11" customWidth="1"/>
    <col min="4" max="4" width="37.7109375" style="11" customWidth="1"/>
    <col min="5" max="5" width="8.85546875" style="11"/>
    <col min="6" max="6" width="11.42578125" style="11" customWidth="1"/>
    <col min="7" max="16384" width="8.85546875" style="11"/>
  </cols>
  <sheetData>
    <row r="2" spans="2:6" ht="15.75" x14ac:dyDescent="0.25">
      <c r="B2" s="7" t="s">
        <v>682</v>
      </c>
      <c r="C2" s="14"/>
      <c r="D2" s="14"/>
      <c r="E2" s="18"/>
      <c r="F2" s="18"/>
    </row>
    <row r="3" spans="2:6" ht="15.75" thickBot="1" x14ac:dyDescent="0.3">
      <c r="B3" s="19"/>
      <c r="D3" s="420" t="s">
        <v>683</v>
      </c>
    </row>
    <row r="4" spans="2:6" ht="15.75" thickBot="1" x14ac:dyDescent="0.3">
      <c r="B4" s="19"/>
      <c r="C4" s="78"/>
      <c r="D4" s="113">
        <v>45838</v>
      </c>
    </row>
    <row r="5" spans="2:6" ht="15" x14ac:dyDescent="0.25">
      <c r="B5" s="83"/>
      <c r="C5" s="83"/>
      <c r="D5" s="84"/>
    </row>
    <row r="6" spans="2:6" ht="29.45" customHeight="1" x14ac:dyDescent="0.2">
      <c r="B6" s="84">
        <v>1</v>
      </c>
      <c r="C6" s="86" t="s">
        <v>684</v>
      </c>
      <c r="D6" s="197">
        <v>51106.51089446</v>
      </c>
    </row>
    <row r="7" spans="2:6" ht="15" x14ac:dyDescent="0.2">
      <c r="B7" s="84">
        <v>2</v>
      </c>
      <c r="C7" s="88" t="s">
        <v>685</v>
      </c>
      <c r="D7" s="196">
        <v>0</v>
      </c>
    </row>
    <row r="8" spans="2:6" ht="15" x14ac:dyDescent="0.2">
      <c r="B8" s="84">
        <v>3</v>
      </c>
      <c r="C8" s="88" t="s">
        <v>686</v>
      </c>
      <c r="D8" s="88">
        <v>0</v>
      </c>
    </row>
    <row r="9" spans="2:6" x14ac:dyDescent="0.2">
      <c r="B9" s="10"/>
    </row>
    <row r="15" spans="2:6" x14ac:dyDescent="0.2">
      <c r="D15" s="79"/>
      <c r="F15" s="79"/>
    </row>
  </sheetData>
  <sheetProtection algorithmName="SHA-512" hashValue="UJiAmyiP3ClJgcXlZ+exnY4G/aFJ34BjXDXOmkCPENZjYW5ec3NjHA3eqP7DQKDLq4VCDdgxYiv75865B2ELUg==" saltValue="RZxy2w9tYVhQNwD6pl75IA==" spinCount="10000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8AEB3-58AF-484A-9DD9-A9F932AAE982}">
  <sheetPr>
    <tabColor theme="4" tint="0.79998168889431442"/>
  </sheetPr>
  <dimension ref="A1:D12"/>
  <sheetViews>
    <sheetView workbookViewId="0">
      <selection activeCell="B6" sqref="B6"/>
    </sheetView>
  </sheetViews>
  <sheetFormatPr defaultColWidth="8.85546875" defaultRowHeight="18.75" x14ac:dyDescent="0.3"/>
  <cols>
    <col min="1" max="1" width="8.85546875" style="279"/>
    <col min="2" max="2" width="13.140625" style="279" customWidth="1"/>
    <col min="3" max="16384" width="8.85546875" style="279"/>
  </cols>
  <sheetData>
    <row r="1" spans="1:4" ht="19.5" x14ac:dyDescent="0.35">
      <c r="A1" s="433" t="s">
        <v>450</v>
      </c>
    </row>
    <row r="2" spans="1:4" x14ac:dyDescent="0.3">
      <c r="B2" s="277"/>
      <c r="C2" s="278"/>
    </row>
    <row r="4" spans="1:4" x14ac:dyDescent="0.3">
      <c r="B4" s="277" t="s">
        <v>95</v>
      </c>
      <c r="C4" s="278" t="s">
        <v>25</v>
      </c>
      <c r="D4" s="279" t="s">
        <v>980</v>
      </c>
    </row>
    <row r="6" spans="1:4" x14ac:dyDescent="0.3">
      <c r="B6" s="277" t="s">
        <v>703</v>
      </c>
      <c r="C6" s="278" t="s">
        <v>25</v>
      </c>
      <c r="D6" s="279" t="s">
        <v>981</v>
      </c>
    </row>
    <row r="8" spans="1:4" x14ac:dyDescent="0.3">
      <c r="C8" s="278"/>
    </row>
    <row r="10" spans="1:4" x14ac:dyDescent="0.3">
      <c r="C10" s="278"/>
    </row>
    <row r="12" spans="1:4" x14ac:dyDescent="0.3">
      <c r="C12" s="278"/>
    </row>
  </sheetData>
  <sheetProtection algorithmName="SHA-512" hashValue="rgGacZvxea++hWuM6npB3Fotoy5e3OobRCLra7pcc3gLNlYhqGPR4AJdRNBQIf4jVIaYqHmeGWJuzLuesQiWQg==" saltValue="iBadTX0OYbRHNgVgD0SvDw==" spinCount="100000" sheet="1" objects="1" scenarios="1"/>
  <hyperlinks>
    <hyperlink ref="B4" location="'LR1'!A1" display="LR1" xr:uid="{A730633A-BE57-4CDC-9F49-0CA8B8179C58}"/>
    <hyperlink ref="B6" location="'LR3'!A1" display="LR2" xr:uid="{40AF06B2-F041-444E-9DE2-86E6824E3ABA}"/>
    <hyperlink ref="A1" location="'Table of contents'!A1" display="BACK" xr:uid="{3FB667E4-3C8D-44FD-83BD-D7D78D35190E}"/>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B3BCE-613D-481A-BA90-5B22A8586E9B}">
  <sheetPr>
    <tabColor theme="7" tint="0.79998168889431442"/>
  </sheetPr>
  <dimension ref="B2:D22"/>
  <sheetViews>
    <sheetView workbookViewId="0"/>
  </sheetViews>
  <sheetFormatPr defaultRowHeight="15" x14ac:dyDescent="0.3"/>
  <cols>
    <col min="1" max="2" width="9.140625" style="27"/>
    <col min="3" max="3" width="83" style="27" customWidth="1"/>
    <col min="4" max="4" width="16.7109375" style="27" customWidth="1"/>
    <col min="5" max="16384" width="9.140625" style="27"/>
  </cols>
  <sheetData>
    <row r="2" spans="2:4" ht="27.75" customHeight="1" x14ac:dyDescent="0.3">
      <c r="B2" s="459" t="s">
        <v>687</v>
      </c>
      <c r="C2" s="459"/>
      <c r="D2" s="459"/>
    </row>
    <row r="3" spans="2:4" ht="15.75" x14ac:dyDescent="0.3">
      <c r="D3" s="434" t="s">
        <v>286</v>
      </c>
    </row>
    <row r="4" spans="2:4" s="11" customFormat="1" ht="30.75" thickBot="1" x14ac:dyDescent="0.3">
      <c r="B4" s="200"/>
      <c r="C4" s="200"/>
      <c r="D4" s="201" t="s">
        <v>688</v>
      </c>
    </row>
    <row r="5" spans="2:4" s="11" customFormat="1" ht="15.75" thickBot="1" x14ac:dyDescent="0.3">
      <c r="B5" s="202">
        <v>1</v>
      </c>
      <c r="C5" s="203" t="s">
        <v>689</v>
      </c>
      <c r="D5" s="204">
        <v>145956.35543770998</v>
      </c>
    </row>
    <row r="6" spans="2:4" s="11" customFormat="1" ht="30.75" thickBot="1" x14ac:dyDescent="0.3">
      <c r="B6" s="205">
        <v>2</v>
      </c>
      <c r="C6" s="206" t="s">
        <v>690</v>
      </c>
      <c r="D6" s="204">
        <v>145956.20948164456</v>
      </c>
    </row>
    <row r="7" spans="2:4" s="11" customFormat="1" ht="30.75" thickBot="1" x14ac:dyDescent="0.3">
      <c r="B7" s="205">
        <v>3</v>
      </c>
      <c r="C7" s="206" t="s">
        <v>691</v>
      </c>
      <c r="D7" s="204">
        <v>0</v>
      </c>
    </row>
    <row r="8" spans="2:4" s="11" customFormat="1" ht="15.75" thickBot="1" x14ac:dyDescent="0.3">
      <c r="B8" s="205">
        <v>4</v>
      </c>
      <c r="C8" s="207" t="s">
        <v>692</v>
      </c>
      <c r="D8" s="204">
        <v>0</v>
      </c>
    </row>
    <row r="9" spans="2:4" s="11" customFormat="1" ht="45.75" thickBot="1" x14ac:dyDescent="0.3">
      <c r="B9" s="205">
        <v>5</v>
      </c>
      <c r="C9" s="208" t="s">
        <v>693</v>
      </c>
      <c r="D9" s="204">
        <v>0</v>
      </c>
    </row>
    <row r="10" spans="2:4" s="11" customFormat="1" ht="30.75" thickBot="1" x14ac:dyDescent="0.3">
      <c r="B10" s="205">
        <v>6</v>
      </c>
      <c r="C10" s="206" t="s">
        <v>694</v>
      </c>
      <c r="D10" s="204">
        <v>0</v>
      </c>
    </row>
    <row r="11" spans="2:4" s="11" customFormat="1" ht="15.75" thickBot="1" x14ac:dyDescent="0.3">
      <c r="B11" s="205">
        <v>7</v>
      </c>
      <c r="C11" s="206" t="s">
        <v>695</v>
      </c>
      <c r="D11" s="204">
        <v>0</v>
      </c>
    </row>
    <row r="12" spans="2:4" s="11" customFormat="1" ht="15.75" thickBot="1" x14ac:dyDescent="0.3">
      <c r="B12" s="205">
        <v>8</v>
      </c>
      <c r="C12" s="206" t="s">
        <v>696</v>
      </c>
      <c r="D12" s="204">
        <v>350.69268730999994</v>
      </c>
    </row>
    <row r="13" spans="2:4" s="11" customFormat="1" ht="15.75" thickBot="1" x14ac:dyDescent="0.3">
      <c r="B13" s="205">
        <v>9</v>
      </c>
      <c r="C13" s="206" t="s">
        <v>697</v>
      </c>
      <c r="D13" s="204">
        <v>0</v>
      </c>
    </row>
    <row r="14" spans="2:4" s="11" customFormat="1" ht="30.75" thickBot="1" x14ac:dyDescent="0.3">
      <c r="B14" s="205">
        <v>10</v>
      </c>
      <c r="C14" s="206" t="s">
        <v>698</v>
      </c>
      <c r="D14" s="204">
        <v>4776.7345720000003</v>
      </c>
    </row>
    <row r="15" spans="2:4" s="11" customFormat="1" ht="30.75" thickBot="1" x14ac:dyDescent="0.3">
      <c r="B15" s="205">
        <v>11</v>
      </c>
      <c r="C15" s="208" t="s">
        <v>699</v>
      </c>
      <c r="D15" s="204">
        <v>0</v>
      </c>
    </row>
    <row r="16" spans="2:4" s="11" customFormat="1" ht="30.75" thickBot="1" x14ac:dyDescent="0.3">
      <c r="B16" s="205" t="s">
        <v>93</v>
      </c>
      <c r="C16" s="208" t="s">
        <v>700</v>
      </c>
      <c r="D16" s="204">
        <v>0</v>
      </c>
    </row>
    <row r="17" spans="2:4" s="11" customFormat="1" ht="30.75" thickBot="1" x14ac:dyDescent="0.3">
      <c r="B17" s="205" t="s">
        <v>94</v>
      </c>
      <c r="C17" s="208" t="s">
        <v>701</v>
      </c>
      <c r="D17" s="204">
        <v>0</v>
      </c>
    </row>
    <row r="18" spans="2:4" s="11" customFormat="1" ht="15.75" thickBot="1" x14ac:dyDescent="0.3">
      <c r="B18" s="205">
        <v>12</v>
      </c>
      <c r="C18" s="206" t="s">
        <v>702</v>
      </c>
      <c r="D18" s="204">
        <v>-0.1459644723074045</v>
      </c>
    </row>
    <row r="19" spans="2:4" s="11" customFormat="1" ht="15.75" thickBot="1" x14ac:dyDescent="0.3">
      <c r="B19" s="205">
        <v>13</v>
      </c>
      <c r="C19" s="209" t="s">
        <v>481</v>
      </c>
      <c r="D19" s="204">
        <v>151075.51987126001</v>
      </c>
    </row>
    <row r="20" spans="2:4" s="11" customFormat="1" ht="12.75" x14ac:dyDescent="0.2"/>
    <row r="21" spans="2:4" s="11" customFormat="1" ht="12.75" x14ac:dyDescent="0.2"/>
    <row r="22" spans="2:4" s="11" customFormat="1" ht="12.75" x14ac:dyDescent="0.2"/>
  </sheetData>
  <sheetProtection algorithmName="SHA-512" hashValue="p00GyY2dnNVzCdrkUPR+sT73+hSzDhydGfcctbjeQrPjDx9UiPvJaVEXtSs1EFWQyWgbeDcCi73Nj4XHF7tbwg==" saltValue="gjfACIJjabGDEznlOS+rJA==" spinCount="100000" sheet="1" objects="1" scenarios="1"/>
  <mergeCells count="1">
    <mergeCell ref="B2:D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8A502-2C3B-410B-B1E3-E6921CB8866D}">
  <sheetPr>
    <tabColor theme="9" tint="0.79998168889431442"/>
  </sheetPr>
  <dimension ref="A2:C76"/>
  <sheetViews>
    <sheetView workbookViewId="0">
      <selection activeCell="B28" sqref="B28"/>
    </sheetView>
  </sheetViews>
  <sheetFormatPr defaultRowHeight="12.75" x14ac:dyDescent="0.2"/>
  <cols>
    <col min="1" max="1" width="9.140625" style="11"/>
    <col min="2" max="2" width="33.42578125" style="11" customWidth="1"/>
    <col min="3" max="3" width="113.85546875" style="11" customWidth="1"/>
    <col min="4" max="16384" width="9.140625" style="11"/>
  </cols>
  <sheetData>
    <row r="2" spans="1:3" ht="24" thickBot="1" x14ac:dyDescent="0.25">
      <c r="A2" s="435" t="s">
        <v>248</v>
      </c>
      <c r="B2" s="435"/>
      <c r="C2" s="435"/>
    </row>
    <row r="3" spans="1:3" ht="13.5" thickTop="1" x14ac:dyDescent="0.2"/>
    <row r="4" spans="1:3" ht="21" thickBot="1" x14ac:dyDescent="0.4">
      <c r="A4" s="385">
        <v>1</v>
      </c>
      <c r="B4" s="385" t="s">
        <v>249</v>
      </c>
    </row>
    <row r="5" spans="1:3" ht="13.5" thickTop="1" x14ac:dyDescent="0.2"/>
    <row r="6" spans="1:3" ht="15" x14ac:dyDescent="0.25">
      <c r="A6" s="274"/>
      <c r="B6" s="274" t="s">
        <v>143</v>
      </c>
      <c r="C6" s="274" t="s">
        <v>250</v>
      </c>
    </row>
    <row r="7" spans="1:3" ht="5.0999999999999996" customHeight="1" x14ac:dyDescent="0.25">
      <c r="A7" s="274"/>
      <c r="B7" s="274"/>
      <c r="C7" s="274"/>
    </row>
    <row r="8" spans="1:3" ht="15" x14ac:dyDescent="0.25">
      <c r="A8" s="274"/>
      <c r="B8" s="274" t="s">
        <v>144</v>
      </c>
      <c r="C8" s="274" t="s">
        <v>251</v>
      </c>
    </row>
    <row r="10" spans="1:3" ht="21" thickBot="1" x14ac:dyDescent="0.4">
      <c r="A10" s="385">
        <v>2</v>
      </c>
      <c r="B10" s="385" t="s">
        <v>252</v>
      </c>
    </row>
    <row r="11" spans="1:3" ht="13.5" thickTop="1" x14ac:dyDescent="0.2"/>
    <row r="12" spans="1:3" ht="15" x14ac:dyDescent="0.25">
      <c r="A12" s="274"/>
      <c r="B12" s="274" t="s">
        <v>145</v>
      </c>
      <c r="C12" s="274" t="s">
        <v>253</v>
      </c>
    </row>
    <row r="13" spans="1:3" ht="5.0999999999999996" customHeight="1" x14ac:dyDescent="0.25">
      <c r="A13" s="274"/>
      <c r="B13" s="274"/>
      <c r="C13" s="274"/>
    </row>
    <row r="14" spans="1:3" ht="15" x14ac:dyDescent="0.25">
      <c r="A14" s="274"/>
      <c r="B14" s="274" t="s">
        <v>146</v>
      </c>
      <c r="C14" s="274" t="s">
        <v>254</v>
      </c>
    </row>
    <row r="15" spans="1:3" ht="5.0999999999999996" customHeight="1" x14ac:dyDescent="0.25">
      <c r="A15" s="274"/>
      <c r="B15" s="274"/>
      <c r="C15" s="274"/>
    </row>
    <row r="16" spans="1:3" ht="15" x14ac:dyDescent="0.25">
      <c r="A16" s="274"/>
      <c r="B16" s="274" t="s">
        <v>147</v>
      </c>
      <c r="C16" s="274" t="s">
        <v>255</v>
      </c>
    </row>
    <row r="17" spans="1:3" ht="5.0999999999999996" customHeight="1" x14ac:dyDescent="0.25">
      <c r="A17" s="274"/>
      <c r="B17" s="274"/>
      <c r="C17" s="274"/>
    </row>
    <row r="18" spans="1:3" ht="15" x14ac:dyDescent="0.25">
      <c r="A18" s="274"/>
      <c r="B18" s="274" t="s">
        <v>148</v>
      </c>
      <c r="C18" s="274" t="s">
        <v>256</v>
      </c>
    </row>
    <row r="20" spans="1:3" ht="21" thickBot="1" x14ac:dyDescent="0.4">
      <c r="A20" s="385">
        <v>3</v>
      </c>
      <c r="B20" s="385" t="s">
        <v>257</v>
      </c>
    </row>
    <row r="21" spans="1:3" ht="13.5" thickTop="1" x14ac:dyDescent="0.2"/>
    <row r="22" spans="1:3" ht="15" x14ac:dyDescent="0.25">
      <c r="A22" s="274"/>
      <c r="B22" s="274" t="s">
        <v>149</v>
      </c>
      <c r="C22" s="274" t="s">
        <v>258</v>
      </c>
    </row>
    <row r="23" spans="1:3" ht="5.0999999999999996" customHeight="1" x14ac:dyDescent="0.25">
      <c r="A23" s="274"/>
      <c r="B23" s="274"/>
      <c r="C23" s="274"/>
    </row>
    <row r="24" spans="1:3" ht="15" x14ac:dyDescent="0.25">
      <c r="A24" s="274"/>
      <c r="B24" s="274" t="s">
        <v>150</v>
      </c>
      <c r="C24" s="274" t="s">
        <v>259</v>
      </c>
    </row>
    <row r="25" spans="1:3" ht="5.0999999999999996" customHeight="1" x14ac:dyDescent="0.25">
      <c r="A25" s="274"/>
      <c r="B25" s="274"/>
      <c r="C25" s="274"/>
    </row>
    <row r="26" spans="1:3" ht="15" x14ac:dyDescent="0.25">
      <c r="A26" s="274"/>
      <c r="B26" s="274" t="s">
        <v>151</v>
      </c>
      <c r="C26" s="274" t="s">
        <v>260</v>
      </c>
    </row>
    <row r="28" spans="1:3" ht="21" thickBot="1" x14ac:dyDescent="0.4">
      <c r="A28" s="385">
        <v>4</v>
      </c>
      <c r="B28" s="385" t="s">
        <v>261</v>
      </c>
    </row>
    <row r="29" spans="1:3" ht="13.5" thickTop="1" x14ac:dyDescent="0.2"/>
    <row r="30" spans="1:3" ht="15" x14ac:dyDescent="0.25">
      <c r="A30" s="274"/>
      <c r="B30" s="274" t="s">
        <v>153</v>
      </c>
      <c r="C30" s="274" t="s">
        <v>665</v>
      </c>
    </row>
    <row r="31" spans="1:3" ht="5.0999999999999996" customHeight="1" x14ac:dyDescent="0.25">
      <c r="A31" s="274"/>
      <c r="B31" s="274"/>
      <c r="C31" s="274"/>
    </row>
    <row r="32" spans="1:3" ht="15" x14ac:dyDescent="0.25">
      <c r="A32" s="274"/>
      <c r="B32" s="274" t="s">
        <v>154</v>
      </c>
      <c r="C32" s="274" t="s">
        <v>262</v>
      </c>
    </row>
    <row r="34" spans="1:3" ht="21" thickBot="1" x14ac:dyDescent="0.4">
      <c r="A34" s="385">
        <v>5</v>
      </c>
      <c r="B34" s="385" t="s">
        <v>263</v>
      </c>
    </row>
    <row r="35" spans="1:3" ht="13.5" thickTop="1" x14ac:dyDescent="0.2"/>
    <row r="36" spans="1:3" ht="15" x14ac:dyDescent="0.25">
      <c r="A36" s="274"/>
      <c r="B36" s="274" t="s">
        <v>95</v>
      </c>
      <c r="C36" s="274" t="s">
        <v>264</v>
      </c>
    </row>
    <row r="37" spans="1:3" ht="5.0999999999999996" customHeight="1" x14ac:dyDescent="0.25">
      <c r="A37" s="274"/>
      <c r="B37" s="274"/>
      <c r="C37" s="274"/>
    </row>
    <row r="38" spans="1:3" ht="15" x14ac:dyDescent="0.25">
      <c r="A38" s="274"/>
      <c r="B38" s="274" t="s">
        <v>703</v>
      </c>
      <c r="C38" s="274" t="s">
        <v>265</v>
      </c>
    </row>
    <row r="40" spans="1:3" ht="21" thickBot="1" x14ac:dyDescent="0.4">
      <c r="A40" s="386">
        <v>6</v>
      </c>
      <c r="B40" s="385" t="s">
        <v>266</v>
      </c>
    </row>
    <row r="41" spans="1:3" ht="13.5" thickTop="1" x14ac:dyDescent="0.2"/>
    <row r="42" spans="1:3" ht="16.5" x14ac:dyDescent="0.3">
      <c r="B42" s="273" t="s">
        <v>190</v>
      </c>
      <c r="C42" s="274" t="s">
        <v>267</v>
      </c>
    </row>
    <row r="43" spans="1:3" ht="5.0999999999999996" customHeight="1" x14ac:dyDescent="0.2"/>
    <row r="44" spans="1:3" s="273" customFormat="1" ht="16.5" x14ac:dyDescent="0.3">
      <c r="B44" s="273" t="s">
        <v>108</v>
      </c>
      <c r="C44" s="274" t="s">
        <v>268</v>
      </c>
    </row>
    <row r="45" spans="1:3" s="273" customFormat="1" ht="5.0999999999999996" customHeight="1" x14ac:dyDescent="0.3"/>
    <row r="46" spans="1:3" s="273" customFormat="1" ht="16.5" x14ac:dyDescent="0.3">
      <c r="B46" s="273" t="s">
        <v>113</v>
      </c>
      <c r="C46" s="274" t="s">
        <v>269</v>
      </c>
    </row>
    <row r="47" spans="1:3" s="273" customFormat="1" ht="5.0999999999999996" customHeight="1" x14ac:dyDescent="0.3"/>
    <row r="48" spans="1:3" s="273" customFormat="1" ht="16.5" x14ac:dyDescent="0.3">
      <c r="B48" s="273" t="s">
        <v>128</v>
      </c>
      <c r="C48" s="274" t="s">
        <v>270</v>
      </c>
    </row>
    <row r="49" spans="1:3" s="273" customFormat="1" ht="5.0999999999999996" customHeight="1" x14ac:dyDescent="0.3"/>
    <row r="50" spans="1:3" s="273" customFormat="1" ht="16.5" x14ac:dyDescent="0.3">
      <c r="B50" s="273" t="s">
        <v>129</v>
      </c>
      <c r="C50" s="274" t="s">
        <v>271</v>
      </c>
    </row>
    <row r="51" spans="1:3" s="273" customFormat="1" ht="5.0999999999999996" customHeight="1" x14ac:dyDescent="0.3"/>
    <row r="52" spans="1:3" s="273" customFormat="1" ht="16.5" x14ac:dyDescent="0.3">
      <c r="B52" s="273" t="s">
        <v>130</v>
      </c>
      <c r="C52" s="274" t="s">
        <v>272</v>
      </c>
    </row>
    <row r="54" spans="1:3" ht="21" thickBot="1" x14ac:dyDescent="0.4">
      <c r="A54" s="386">
        <v>7</v>
      </c>
      <c r="B54" s="385" t="s">
        <v>273</v>
      </c>
    </row>
    <row r="55" spans="1:3" ht="13.5" thickTop="1" x14ac:dyDescent="0.2"/>
    <row r="56" spans="1:3" s="273" customFormat="1" ht="16.5" x14ac:dyDescent="0.3">
      <c r="B56" s="273" t="s">
        <v>155</v>
      </c>
      <c r="C56" s="274" t="s">
        <v>274</v>
      </c>
    </row>
    <row r="57" spans="1:3" s="273" customFormat="1" ht="5.0999999999999996" customHeight="1" x14ac:dyDescent="0.3"/>
    <row r="58" spans="1:3" s="273" customFormat="1" ht="16.5" x14ac:dyDescent="0.3">
      <c r="B58" s="273" t="s">
        <v>176</v>
      </c>
      <c r="C58" s="274" t="s">
        <v>275</v>
      </c>
    </row>
    <row r="59" spans="1:3" s="273" customFormat="1" ht="5.0999999999999996" customHeight="1" x14ac:dyDescent="0.3"/>
    <row r="60" spans="1:3" s="273" customFormat="1" ht="16.5" x14ac:dyDescent="0.3">
      <c r="B60" s="273" t="s">
        <v>152</v>
      </c>
      <c r="C60" s="274" t="s">
        <v>276</v>
      </c>
    </row>
    <row r="62" spans="1:3" ht="21" thickBot="1" x14ac:dyDescent="0.4">
      <c r="A62" s="386">
        <v>8</v>
      </c>
      <c r="B62" s="385" t="s">
        <v>277</v>
      </c>
    </row>
    <row r="63" spans="1:3" ht="13.5" thickTop="1" x14ac:dyDescent="0.2"/>
    <row r="64" spans="1:3" ht="16.5" x14ac:dyDescent="0.3">
      <c r="B64" s="273" t="s">
        <v>189</v>
      </c>
      <c r="C64" s="274" t="s">
        <v>278</v>
      </c>
    </row>
    <row r="65" spans="1:3" ht="5.0999999999999996" customHeight="1" x14ac:dyDescent="0.2"/>
    <row r="66" spans="1:3" ht="16.5" x14ac:dyDescent="0.3">
      <c r="B66" s="273" t="s">
        <v>196</v>
      </c>
      <c r="C66" s="274" t="s">
        <v>279</v>
      </c>
    </row>
    <row r="67" spans="1:3" ht="5.0999999999999996" customHeight="1" x14ac:dyDescent="0.2"/>
    <row r="68" spans="1:3" ht="16.5" x14ac:dyDescent="0.3">
      <c r="B68" s="273" t="s">
        <v>197</v>
      </c>
      <c r="C68" s="274" t="s">
        <v>280</v>
      </c>
    </row>
    <row r="70" spans="1:3" ht="21" thickBot="1" x14ac:dyDescent="0.4">
      <c r="A70" s="386">
        <v>9</v>
      </c>
      <c r="B70" s="385" t="s">
        <v>207</v>
      </c>
    </row>
    <row r="71" spans="1:3" ht="13.5" thickTop="1" x14ac:dyDescent="0.2"/>
    <row r="72" spans="1:3" ht="16.5" x14ac:dyDescent="0.3">
      <c r="B72" s="273" t="s">
        <v>208</v>
      </c>
      <c r="C72" s="274" t="s">
        <v>281</v>
      </c>
    </row>
    <row r="73" spans="1:3" ht="5.0999999999999996" customHeight="1" x14ac:dyDescent="0.2"/>
    <row r="74" spans="1:3" ht="16.5" x14ac:dyDescent="0.3">
      <c r="B74" s="273" t="s">
        <v>209</v>
      </c>
      <c r="C74" s="274" t="s">
        <v>282</v>
      </c>
    </row>
    <row r="75" spans="1:3" ht="5.0999999999999996" customHeight="1" x14ac:dyDescent="0.2"/>
    <row r="76" spans="1:3" ht="16.5" x14ac:dyDescent="0.3">
      <c r="B76" s="273" t="s">
        <v>247</v>
      </c>
      <c r="C76" s="274" t="s">
        <v>283</v>
      </c>
    </row>
  </sheetData>
  <sheetProtection algorithmName="SHA-512" hashValue="PnICfVzOj2HTROqRJ/FxuncWYsz5MbrQIurqwJECrqWt131QGK6iTisGLUy64n+MGe/fEwcqKe0d3FHwvnCgiQ==" saltValue="Kwtmj3BWtERDT+RxrpHjZQ==" spinCount="100000" sheet="1" objects="1" scenarios="1"/>
  <mergeCells count="1">
    <mergeCell ref="A2:C2"/>
  </mergeCells>
  <hyperlinks>
    <hyperlink ref="B8" r:id="rId1" display="CC@" xr:uid="{E0A676DF-71F8-456F-ABD6-64BEFA467FCA}"/>
    <hyperlink ref="A4:B4" location="'1.Fundusze własne ---&gt;'!A1" display="'1.Fundusze własne ---&gt;'!A1" xr:uid="{F6BC330C-D582-4664-A59C-0DE75F9DD81E}"/>
    <hyperlink ref="A10:B10" location="'2.Dane ogólne ---&gt;'!A1" display="'2.Dane ogólne ---&gt;'!A1" xr:uid="{B4B2A50D-FAE0-499A-B03F-D44588338250}"/>
    <hyperlink ref="A20:B20" location="'3.Płynność ---&gt;'!A1" display="'3.Płynność ---&gt;'!A1" xr:uid="{32651883-AAC2-43A4-A57A-DACEDC6DB20B}"/>
    <hyperlink ref="A28:B28" location="'4.Bufory antycykliczne---&gt;'!A1" display="'4.Bufory antycykliczne---&gt;'!A1" xr:uid="{E17EF432-46EA-4479-848C-E960DB022146}"/>
    <hyperlink ref="A34:B34" location="'5.Dźwignia finansowa---&gt;'!A1" display="'5.Dźwignia finansowa---&gt;'!A1" xr:uid="{130B21E3-1E78-4912-A9D5-EFF9BC34B727}"/>
    <hyperlink ref="B40" location="'6.Credit risk---&gt;'!A1" display="Credit risk" xr:uid="{2230E263-095E-4A32-826F-56FDCAC4758A}"/>
    <hyperlink ref="B54" location="'7.Credit risk IRB---&gt;'!A1" display="Credit risk IRB" xr:uid="{EF166E68-7FF2-49F4-BA11-F74783FA31E1}"/>
    <hyperlink ref="B62" location="'8.Securitisation'!A1" display="Securitisation" xr:uid="{E3E6A03A-7C49-4B1B-B936-809156EC98E6}"/>
    <hyperlink ref="B66" location="'SEC3'!A1" display="SEC3" xr:uid="{C0DE01B5-2CD3-495B-A995-7704A001638C}"/>
    <hyperlink ref="B64" location="'SEC1'!A1" display="SEC1" xr:uid="{B235C7A9-8D48-4982-A5AE-666A347B9BA1}"/>
    <hyperlink ref="B68" location="'SEC5'!A1" display="SEC5" xr:uid="{DDB62F2E-D32F-4FC5-97F3-0D2CE42D87AB}"/>
    <hyperlink ref="B70" location="'9.MREL'!A1" display="MREL" xr:uid="{7E4B1296-5D7E-4CF9-BE57-534B8F4EF61B}"/>
    <hyperlink ref="B4" location="'1.Own funds ---&gt;'!A1" display="Own Funds" xr:uid="{44227F7A-2A5D-450F-9784-D645D13F75A7}"/>
    <hyperlink ref="B10" location="'2.General data ---&gt;'!A1" display="General data" xr:uid="{7F603745-7215-4D45-8772-3937B518CCC7}"/>
    <hyperlink ref="B20" location="'3.Liquidity ---&gt;'!A1" display="Liquidity" xr:uid="{43867463-D378-483E-B5D0-C073F7968DB7}"/>
    <hyperlink ref="B28" location="'4.Countercyclical buffers---&gt;'!A1" display="Countercyclical buffers" xr:uid="{1E0169A5-7AD0-410F-88C0-0AE2AC62AE54}"/>
    <hyperlink ref="B34" location="'5.Leverage ratio---&gt;'!A1" display="Leverage ratio" xr:uid="{A6D129F9-96A9-4CF4-8D5A-C1E03AEAD105}"/>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5D884-6E77-43AF-B88E-22348AD7ECD3}">
  <sheetPr>
    <tabColor theme="7" tint="0.79998168889431442"/>
  </sheetPr>
  <dimension ref="B2:E16"/>
  <sheetViews>
    <sheetView workbookViewId="0"/>
  </sheetViews>
  <sheetFormatPr defaultRowHeight="15" x14ac:dyDescent="0.3"/>
  <cols>
    <col min="1" max="2" width="9.140625" style="27"/>
    <col min="3" max="3" width="76.85546875" style="27" customWidth="1"/>
    <col min="4" max="4" width="16.140625" style="27" customWidth="1"/>
    <col min="5" max="5" width="17.28515625" style="27" customWidth="1"/>
    <col min="6" max="16384" width="9.140625" style="27"/>
  </cols>
  <sheetData>
    <row r="2" spans="2:5" ht="26.25" customHeight="1" x14ac:dyDescent="0.3">
      <c r="B2" s="465" t="s">
        <v>704</v>
      </c>
      <c r="C2" s="465"/>
      <c r="D2" s="465"/>
      <c r="E2" s="210"/>
    </row>
    <row r="3" spans="2:5" ht="16.5" thickBot="1" x14ac:dyDescent="0.35">
      <c r="D3" s="434" t="s">
        <v>286</v>
      </c>
    </row>
    <row r="4" spans="2:5" ht="31.5" thickBot="1" x14ac:dyDescent="0.35">
      <c r="B4" s="211"/>
      <c r="C4" s="211"/>
      <c r="D4" s="212" t="s">
        <v>705</v>
      </c>
    </row>
    <row r="5" spans="2:5" ht="30.75" thickBot="1" x14ac:dyDescent="0.35">
      <c r="B5" s="213" t="s">
        <v>96</v>
      </c>
      <c r="C5" s="213" t="s">
        <v>706</v>
      </c>
      <c r="D5" s="214">
        <v>145665.69076999999</v>
      </c>
    </row>
    <row r="6" spans="2:5" ht="16.5" thickBot="1" x14ac:dyDescent="0.35">
      <c r="B6" s="206" t="s">
        <v>97</v>
      </c>
      <c r="C6" s="215" t="s">
        <v>707</v>
      </c>
      <c r="D6" s="204">
        <v>0</v>
      </c>
    </row>
    <row r="7" spans="2:5" ht="16.5" thickBot="1" x14ac:dyDescent="0.35">
      <c r="B7" s="206" t="s">
        <v>98</v>
      </c>
      <c r="C7" s="215" t="s">
        <v>708</v>
      </c>
      <c r="D7" s="204">
        <v>145665.69076999999</v>
      </c>
    </row>
    <row r="8" spans="2:5" ht="16.5" thickBot="1" x14ac:dyDescent="0.35">
      <c r="B8" s="206" t="s">
        <v>99</v>
      </c>
      <c r="C8" s="215" t="s">
        <v>709</v>
      </c>
      <c r="D8" s="204">
        <v>0</v>
      </c>
    </row>
    <row r="9" spans="2:5" ht="16.5" thickBot="1" x14ac:dyDescent="0.35">
      <c r="B9" s="206" t="s">
        <v>100</v>
      </c>
      <c r="C9" s="215" t="s">
        <v>710</v>
      </c>
      <c r="D9" s="204">
        <v>64397.723454999999</v>
      </c>
    </row>
    <row r="10" spans="2:5" ht="30.75" thickBot="1" x14ac:dyDescent="0.35">
      <c r="B10" s="206" t="s">
        <v>101</v>
      </c>
      <c r="C10" s="215" t="s">
        <v>711</v>
      </c>
      <c r="D10" s="204">
        <v>234.99921599999999</v>
      </c>
    </row>
    <row r="11" spans="2:5" ht="16.5" thickBot="1" x14ac:dyDescent="0.35">
      <c r="B11" s="206" t="s">
        <v>102</v>
      </c>
      <c r="C11" s="215" t="s">
        <v>558</v>
      </c>
      <c r="D11" s="204">
        <v>2524.8329629999998</v>
      </c>
    </row>
    <row r="12" spans="2:5" ht="16.5" thickBot="1" x14ac:dyDescent="0.35">
      <c r="B12" s="206" t="s">
        <v>103</v>
      </c>
      <c r="C12" s="215" t="s">
        <v>712</v>
      </c>
      <c r="D12" s="204">
        <v>38101.674580999999</v>
      </c>
    </row>
    <row r="13" spans="2:5" ht="16.5" thickBot="1" x14ac:dyDescent="0.35">
      <c r="B13" s="206" t="s">
        <v>104</v>
      </c>
      <c r="C13" s="215" t="s">
        <v>713</v>
      </c>
      <c r="D13" s="204">
        <v>16176.468627</v>
      </c>
    </row>
    <row r="14" spans="2:5" ht="16.5" thickBot="1" x14ac:dyDescent="0.35">
      <c r="B14" s="206" t="s">
        <v>105</v>
      </c>
      <c r="C14" s="215" t="s">
        <v>714</v>
      </c>
      <c r="D14" s="204">
        <v>7230.1708719999997</v>
      </c>
    </row>
    <row r="15" spans="2:5" ht="16.5" thickBot="1" x14ac:dyDescent="0.35">
      <c r="B15" s="206" t="s">
        <v>106</v>
      </c>
      <c r="C15" s="215" t="s">
        <v>715</v>
      </c>
      <c r="D15" s="204">
        <v>1674.2781150000001</v>
      </c>
    </row>
    <row r="16" spans="2:5" ht="30.75" thickBot="1" x14ac:dyDescent="0.35">
      <c r="B16" s="206" t="s">
        <v>107</v>
      </c>
      <c r="C16" s="215" t="s">
        <v>716</v>
      </c>
      <c r="D16" s="204">
        <v>15325.542941</v>
      </c>
    </row>
  </sheetData>
  <sheetProtection algorithmName="SHA-512" hashValue="/pId2vfImAintMVsIBYuHoTn7PhSsmIPbC4UTKqEPj2K6LavK1p5aliIQUAbXEpauHlQZSUvgp9VrYEQGt8rwQ==" saltValue="jZZZ6UIBhZ/fX3IjdkTBFA==" spinCount="100000" sheet="1" objects="1" scenarios="1"/>
  <mergeCells count="1">
    <mergeCell ref="B2:D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9221-232E-4619-AF83-784C7C7197A4}">
  <sheetPr>
    <tabColor theme="4" tint="0.79998168889431442"/>
  </sheetPr>
  <dimension ref="A1:D13"/>
  <sheetViews>
    <sheetView workbookViewId="0">
      <selection activeCell="B13" sqref="B13"/>
    </sheetView>
  </sheetViews>
  <sheetFormatPr defaultColWidth="8.85546875" defaultRowHeight="18.75" x14ac:dyDescent="0.3"/>
  <cols>
    <col min="1" max="1" width="8.85546875" style="279"/>
    <col min="2" max="2" width="13.140625" style="279" customWidth="1"/>
    <col min="3" max="16384" width="8.85546875" style="279"/>
  </cols>
  <sheetData>
    <row r="1" spans="1:4" ht="19.5" x14ac:dyDescent="0.35">
      <c r="A1" s="433" t="s">
        <v>450</v>
      </c>
    </row>
    <row r="2" spans="1:4" x14ac:dyDescent="0.3">
      <c r="B2" s="277"/>
      <c r="C2" s="278"/>
    </row>
    <row r="3" spans="1:4" x14ac:dyDescent="0.3">
      <c r="B3" s="277" t="s">
        <v>190</v>
      </c>
      <c r="C3" s="278" t="s">
        <v>25</v>
      </c>
      <c r="D3" s="279" t="s">
        <v>267</v>
      </c>
    </row>
    <row r="5" spans="1:4" x14ac:dyDescent="0.3">
      <c r="B5" s="277" t="s">
        <v>108</v>
      </c>
      <c r="C5" s="278" t="s">
        <v>25</v>
      </c>
      <c r="D5" s="279" t="s">
        <v>733</v>
      </c>
    </row>
    <row r="7" spans="1:4" x14ac:dyDescent="0.3">
      <c r="B7" s="277" t="s">
        <v>113</v>
      </c>
      <c r="C7" s="278" t="s">
        <v>25</v>
      </c>
      <c r="D7" s="279" t="s">
        <v>735</v>
      </c>
    </row>
    <row r="9" spans="1:4" x14ac:dyDescent="0.3">
      <c r="B9" s="277" t="s">
        <v>128</v>
      </c>
      <c r="C9" s="278" t="s">
        <v>25</v>
      </c>
      <c r="D9" s="279" t="s">
        <v>771</v>
      </c>
    </row>
    <row r="11" spans="1:4" x14ac:dyDescent="0.3">
      <c r="B11" s="277" t="s">
        <v>129</v>
      </c>
      <c r="C11" s="278" t="s">
        <v>25</v>
      </c>
      <c r="D11" s="279" t="s">
        <v>781</v>
      </c>
    </row>
    <row r="13" spans="1:4" x14ac:dyDescent="0.3">
      <c r="B13" s="277" t="s">
        <v>130</v>
      </c>
      <c r="C13" s="278" t="s">
        <v>25</v>
      </c>
      <c r="D13" s="279" t="s">
        <v>782</v>
      </c>
    </row>
  </sheetData>
  <sheetProtection algorithmName="SHA-512" hashValue="2Mid4x/NIjYy46/d6bgQs4eJO5sE9wi+XSOVHLIw4i3n2y7LHFiveY7LMEdn6+4PW9GLksn6fWCoEXZ2W0a0bQ==" saltValue="bvBYv4aIleXVprSArD5pUg==" spinCount="100000" sheet="1" objects="1" scenarios="1"/>
  <hyperlinks>
    <hyperlink ref="B5" location="'CR2'!A1" display="CR2" xr:uid="{4714A464-87F2-494F-A9BA-A9C7E8CB8C8C}"/>
    <hyperlink ref="B7" location="'CQ5'!A1" display="CQ5" xr:uid="{8549B3F2-0C3F-4F6B-B79D-FE13AD43EDE6}"/>
    <hyperlink ref="B9" location="'CQ7'!A1" display="CQ7" xr:uid="{5EA1EBF4-9382-4575-B503-E3767499B82E}"/>
    <hyperlink ref="B11" location="'CR3'!A1" display="CR3" xr:uid="{AFA6A1DB-3366-45F8-B6E6-B879B37F185D}"/>
    <hyperlink ref="B13" location="'CR4'!A1" display="CR4" xr:uid="{78E56B83-86D7-4B45-AAC2-84FAF6B72070}"/>
    <hyperlink ref="A1" location="'Table of contents'!A1" display="BACK" xr:uid="{78315BA6-234F-4D19-9DFC-3C122A913BEE}"/>
    <hyperlink ref="B3" location="CR1A!A1" display="CR1-A" xr:uid="{0AB46EF9-F087-4233-8A76-48DA22D5F5C6}"/>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FF76A-09BA-4E5F-9D97-03CD01A45DF7}">
  <sheetPr>
    <tabColor theme="7" tint="0.79998168889431442"/>
  </sheetPr>
  <dimension ref="A2:L10"/>
  <sheetViews>
    <sheetView workbookViewId="0"/>
  </sheetViews>
  <sheetFormatPr defaultRowHeight="15" x14ac:dyDescent="0.3"/>
  <cols>
    <col min="1" max="1" width="9.28515625" style="27" bestFit="1" customWidth="1"/>
    <col min="2" max="2" width="38.7109375" style="27" customWidth="1"/>
    <col min="3" max="3" width="10.42578125" style="27" bestFit="1" customWidth="1"/>
    <col min="4" max="6" width="11.5703125" style="27" bestFit="1" customWidth="1"/>
    <col min="7" max="7" width="17.85546875" style="27" customWidth="1"/>
    <col min="8" max="8" width="12.7109375" style="27" customWidth="1"/>
    <col min="9" max="16384" width="9.140625" style="27"/>
  </cols>
  <sheetData>
    <row r="2" spans="1:12" ht="15.75" x14ac:dyDescent="0.3">
      <c r="A2" s="335"/>
      <c r="B2" s="459" t="s">
        <v>717</v>
      </c>
      <c r="C2" s="459"/>
      <c r="D2" s="459"/>
      <c r="E2" s="459"/>
      <c r="F2" s="459"/>
      <c r="G2" s="459"/>
      <c r="H2" s="335"/>
    </row>
    <row r="3" spans="1:12" ht="15.75" x14ac:dyDescent="0.3">
      <c r="G3" s="434" t="s">
        <v>286</v>
      </c>
    </row>
    <row r="4" spans="1:12" ht="16.5" thickBot="1" x14ac:dyDescent="0.35">
      <c r="L4" s="328"/>
    </row>
    <row r="5" spans="1:12" s="11" customFormat="1" ht="15.75" thickBot="1" x14ac:dyDescent="0.3">
      <c r="A5" s="19"/>
      <c r="B5" s="19"/>
      <c r="C5" s="466" t="s">
        <v>718</v>
      </c>
      <c r="D5" s="466"/>
      <c r="E5" s="466"/>
      <c r="F5" s="466"/>
      <c r="G5" s="466"/>
      <c r="H5" s="466"/>
    </row>
    <row r="6" spans="1:12" s="11" customFormat="1" ht="30.75" thickBot="1" x14ac:dyDescent="0.3">
      <c r="A6" s="200"/>
      <c r="B6" s="200"/>
      <c r="C6" s="325" t="s">
        <v>719</v>
      </c>
      <c r="D6" s="325" t="s">
        <v>720</v>
      </c>
      <c r="E6" s="325" t="s">
        <v>721</v>
      </c>
      <c r="F6" s="325" t="s">
        <v>722</v>
      </c>
      <c r="G6" s="325" t="s">
        <v>723</v>
      </c>
      <c r="H6" s="325" t="s">
        <v>531</v>
      </c>
    </row>
    <row r="7" spans="1:12" s="11" customFormat="1" ht="15.75" thickBot="1" x14ac:dyDescent="0.3">
      <c r="A7" s="326">
        <v>1</v>
      </c>
      <c r="B7" s="327" t="s">
        <v>724</v>
      </c>
      <c r="C7" s="334">
        <v>3965.1970000000001</v>
      </c>
      <c r="D7" s="334">
        <v>13215.076999999999</v>
      </c>
      <c r="E7" s="334">
        <v>24667.886999999999</v>
      </c>
      <c r="F7" s="334">
        <v>31574.945</v>
      </c>
      <c r="G7" s="334">
        <v>799.04700000000003</v>
      </c>
      <c r="H7" s="328">
        <f t="shared" ref="H7:H9" si="0">C7+D7+E7+F7+G7</f>
        <v>74222.153000000006</v>
      </c>
    </row>
    <row r="8" spans="1:12" s="11" customFormat="1" ht="15.75" thickBot="1" x14ac:dyDescent="0.3">
      <c r="A8" s="329">
        <v>2</v>
      </c>
      <c r="B8" s="330" t="s">
        <v>402</v>
      </c>
      <c r="C8" s="334">
        <v>0</v>
      </c>
      <c r="D8" s="334">
        <f>(18690870+6537)/1000</f>
        <v>18697.406999999999</v>
      </c>
      <c r="E8" s="334">
        <f>(37111132+22658)/1000</f>
        <v>37133.79</v>
      </c>
      <c r="F8" s="334">
        <f>(5506518+7508)/1000</f>
        <v>5514.0259999999998</v>
      </c>
      <c r="G8" s="334">
        <v>51.304000000000002</v>
      </c>
      <c r="H8" s="331">
        <f t="shared" si="0"/>
        <v>61396.526999999995</v>
      </c>
    </row>
    <row r="9" spans="1:12" s="11" customFormat="1" ht="15.75" thickBot="1" x14ac:dyDescent="0.3">
      <c r="A9" s="332">
        <v>3</v>
      </c>
      <c r="B9" s="333" t="s">
        <v>531</v>
      </c>
      <c r="C9" s="334">
        <f>C7+C8</f>
        <v>3965.1970000000001</v>
      </c>
      <c r="D9" s="334">
        <f t="shared" ref="D9:G9" si="1">D7+D8</f>
        <v>31912.483999999997</v>
      </c>
      <c r="E9" s="334">
        <f t="shared" si="1"/>
        <v>61801.676999999996</v>
      </c>
      <c r="F9" s="334">
        <f t="shared" si="1"/>
        <v>37088.970999999998</v>
      </c>
      <c r="G9" s="334">
        <f t="shared" si="1"/>
        <v>850.351</v>
      </c>
      <c r="H9" s="334">
        <f t="shared" si="0"/>
        <v>135618.68</v>
      </c>
    </row>
    <row r="10" spans="1:12" s="11" customFormat="1" ht="12.75" x14ac:dyDescent="0.2"/>
  </sheetData>
  <sheetProtection algorithmName="SHA-512" hashValue="HbcA0nR7++uBGzh4mSF8UM258s6d9r9CPMhk5MI1TRyuQdmt3H+2JTLVE1FpRjHJEwAF4Yk+WUbR49NNbwVxBA==" saltValue="7qNYt/HyV6zTl6iQN6AKNQ==" spinCount="100000" sheet="1" objects="1" scenarios="1"/>
  <mergeCells count="2">
    <mergeCell ref="B2:G2"/>
    <mergeCell ref="C5:H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64133-11CB-456B-A3FC-2657BB5FA6EE}">
  <sheetPr>
    <tabColor theme="7" tint="0.79998168889431442"/>
  </sheetPr>
  <dimension ref="B2:I13"/>
  <sheetViews>
    <sheetView workbookViewId="0"/>
  </sheetViews>
  <sheetFormatPr defaultRowHeight="15" x14ac:dyDescent="0.3"/>
  <cols>
    <col min="1" max="2" width="9.140625" style="27"/>
    <col min="3" max="3" width="83" style="27" customWidth="1"/>
    <col min="4" max="4" width="16.7109375" style="27" customWidth="1"/>
    <col min="5" max="16384" width="9.140625" style="27"/>
  </cols>
  <sheetData>
    <row r="2" spans="2:9" ht="18" customHeight="1" x14ac:dyDescent="0.3">
      <c r="B2" s="459" t="s">
        <v>725</v>
      </c>
      <c r="C2" s="459"/>
      <c r="D2" s="459"/>
      <c r="I2" s="11"/>
    </row>
    <row r="3" spans="2:9" ht="15.75" x14ac:dyDescent="0.3">
      <c r="D3" s="434" t="s">
        <v>286</v>
      </c>
    </row>
    <row r="4" spans="2:9" s="11" customFormat="1" ht="30.75" thickBot="1" x14ac:dyDescent="0.3">
      <c r="B4" s="200"/>
      <c r="C4" s="200"/>
      <c r="D4" s="201" t="s">
        <v>726</v>
      </c>
    </row>
    <row r="5" spans="2:9" s="11" customFormat="1" ht="15.75" thickBot="1" x14ac:dyDescent="0.3">
      <c r="B5" s="202" t="s">
        <v>90</v>
      </c>
      <c r="C5" s="203" t="s">
        <v>727</v>
      </c>
      <c r="D5" s="204">
        <v>2339.7332788919002</v>
      </c>
    </row>
    <row r="6" spans="2:9" s="11" customFormat="1" ht="15.75" thickBot="1" x14ac:dyDescent="0.3">
      <c r="B6" s="205" t="s">
        <v>91</v>
      </c>
      <c r="C6" s="206" t="s">
        <v>728</v>
      </c>
      <c r="D6" s="204">
        <v>545.55090455596599</v>
      </c>
    </row>
    <row r="7" spans="2:9" s="11" customFormat="1" ht="15.75" thickBot="1" x14ac:dyDescent="0.3">
      <c r="B7" s="205" t="s">
        <v>109</v>
      </c>
      <c r="C7" s="206" t="s">
        <v>729</v>
      </c>
      <c r="D7" s="204">
        <v>-104.89591788226301</v>
      </c>
    </row>
    <row r="8" spans="2:9" s="11" customFormat="1" ht="15.75" thickBot="1" x14ac:dyDescent="0.3">
      <c r="B8" s="205" t="s">
        <v>110</v>
      </c>
      <c r="C8" s="207" t="s">
        <v>730</v>
      </c>
      <c r="D8" s="204">
        <v>-298.13882576338898</v>
      </c>
    </row>
    <row r="9" spans="2:9" s="11" customFormat="1" ht="15.75" thickBot="1" x14ac:dyDescent="0.3">
      <c r="B9" s="205" t="s">
        <v>111</v>
      </c>
      <c r="C9" s="208" t="s">
        <v>731</v>
      </c>
      <c r="D9" s="204">
        <v>-361.95668390735096</v>
      </c>
    </row>
    <row r="10" spans="2:9" s="11" customFormat="1" ht="15.75" thickBot="1" x14ac:dyDescent="0.3">
      <c r="B10" s="205" t="s">
        <v>112</v>
      </c>
      <c r="C10" s="206" t="s">
        <v>732</v>
      </c>
      <c r="D10" s="204">
        <v>2120.29275589487</v>
      </c>
    </row>
    <row r="11" spans="2:9" s="11" customFormat="1" ht="12.75" x14ac:dyDescent="0.2"/>
    <row r="12" spans="2:9" s="11" customFormat="1" ht="12.75" x14ac:dyDescent="0.2"/>
    <row r="13" spans="2:9" s="11" customFormat="1" ht="12.75" x14ac:dyDescent="0.2"/>
  </sheetData>
  <sheetProtection algorithmName="SHA-512" hashValue="Y+ZhcLQmJK3WuXAGrgvOUHlrsmfxwtAbUWNisJvKQyYjfWDYkISLjT0Be2RP+MSeCH4sUIxq6U70oEYDDMqOWQ==" saltValue="9bRv2MXZT6YtyLu+e5jOvg==" spinCount="100000" sheet="1" objects="1" scenarios="1"/>
  <mergeCells count="1">
    <mergeCell ref="B2:D2"/>
  </mergeCells>
  <pageMargins left="0.7" right="0.7" top="0.75" bottom="0.75" header="0.3" footer="0.3"/>
  <ignoredErrors>
    <ignoredError sqref="B5:B1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38C9A-B923-430E-864A-F1FA067A13F9}">
  <sheetPr>
    <tabColor theme="7" tint="0.79998168889431442"/>
  </sheetPr>
  <dimension ref="B2:L28"/>
  <sheetViews>
    <sheetView workbookViewId="0"/>
  </sheetViews>
  <sheetFormatPr defaultRowHeight="15" x14ac:dyDescent="0.3"/>
  <cols>
    <col min="1" max="1" width="3.5703125" style="27" customWidth="1"/>
    <col min="2" max="2" width="7.28515625" style="27" customWidth="1"/>
    <col min="3" max="3" width="25.42578125" style="27" customWidth="1"/>
    <col min="4" max="4" width="10.42578125" style="27" customWidth="1"/>
    <col min="5" max="5" width="9.140625" style="27"/>
    <col min="6" max="6" width="15.140625" style="27" customWidth="1"/>
    <col min="7" max="7" width="16.140625" style="27" customWidth="1"/>
    <col min="8" max="8" width="21.140625" style="27" customWidth="1"/>
    <col min="9" max="9" width="21.42578125" style="27" customWidth="1"/>
    <col min="10" max="16384" width="9.140625" style="27"/>
  </cols>
  <sheetData>
    <row r="2" spans="2:12" s="217" customFormat="1" ht="18" x14ac:dyDescent="0.35">
      <c r="B2" s="216" t="s">
        <v>734</v>
      </c>
      <c r="C2" s="216"/>
      <c r="D2" s="216"/>
      <c r="E2" s="216"/>
      <c r="F2" s="216"/>
      <c r="G2" s="216"/>
      <c r="H2" s="216"/>
      <c r="I2" s="216"/>
    </row>
    <row r="4" spans="2:12" ht="16.5" thickBot="1" x14ac:dyDescent="0.35">
      <c r="I4" s="434" t="s">
        <v>286</v>
      </c>
    </row>
    <row r="5" spans="2:12" s="19" customFormat="1" ht="15.75" thickBot="1" x14ac:dyDescent="0.3">
      <c r="B5" s="218"/>
      <c r="C5" s="218"/>
      <c r="D5" s="467" t="s">
        <v>726</v>
      </c>
      <c r="E5" s="467"/>
      <c r="F5" s="467"/>
      <c r="G5" s="468"/>
      <c r="H5" s="467" t="s">
        <v>739</v>
      </c>
      <c r="I5" s="467" t="s">
        <v>740</v>
      </c>
    </row>
    <row r="6" spans="2:12" s="19" customFormat="1" ht="76.5" customHeight="1" thickBot="1" x14ac:dyDescent="0.3">
      <c r="B6" s="219"/>
      <c r="C6" s="219"/>
      <c r="D6" s="220"/>
      <c r="E6" s="471" t="s">
        <v>736</v>
      </c>
      <c r="F6" s="468"/>
      <c r="G6" s="221" t="s">
        <v>738</v>
      </c>
      <c r="H6" s="469"/>
      <c r="I6" s="469"/>
      <c r="L6" s="222"/>
    </row>
    <row r="7" spans="2:12" s="19" customFormat="1" x14ac:dyDescent="0.25">
      <c r="B7" s="219"/>
      <c r="C7" s="219"/>
      <c r="D7" s="220"/>
      <c r="E7" s="472"/>
      <c r="F7" s="468" t="s">
        <v>737</v>
      </c>
      <c r="G7" s="223"/>
      <c r="H7" s="469"/>
      <c r="I7" s="469"/>
    </row>
    <row r="8" spans="2:12" s="19" customFormat="1" ht="96" customHeight="1" thickBot="1" x14ac:dyDescent="0.3">
      <c r="B8" s="224"/>
      <c r="C8" s="224"/>
      <c r="D8" s="225"/>
      <c r="E8" s="473"/>
      <c r="F8" s="474"/>
      <c r="G8" s="226"/>
      <c r="H8" s="470"/>
      <c r="I8" s="470"/>
    </row>
    <row r="9" spans="2:12" s="19" customFormat="1" ht="30.75" thickBot="1" x14ac:dyDescent="0.3">
      <c r="B9" s="227" t="s">
        <v>90</v>
      </c>
      <c r="C9" s="219" t="s">
        <v>741</v>
      </c>
      <c r="D9" s="228">
        <v>125.360658</v>
      </c>
      <c r="E9" s="228">
        <v>8.7531489999999987</v>
      </c>
      <c r="F9" s="228">
        <v>8.7531489999999987</v>
      </c>
      <c r="G9" s="228">
        <v>125.360658</v>
      </c>
      <c r="H9" s="228">
        <v>-4.4722010000000001</v>
      </c>
      <c r="I9" s="228">
        <v>0</v>
      </c>
    </row>
    <row r="10" spans="2:12" s="19" customFormat="1" ht="15.75" thickBot="1" x14ac:dyDescent="0.3">
      <c r="B10" s="229" t="s">
        <v>91</v>
      </c>
      <c r="C10" s="207" t="s">
        <v>742</v>
      </c>
      <c r="D10" s="228">
        <v>86.342259999999996</v>
      </c>
      <c r="E10" s="228">
        <v>0.922099</v>
      </c>
      <c r="F10" s="228">
        <v>0.922099</v>
      </c>
      <c r="G10" s="228">
        <v>86.342259999999996</v>
      </c>
      <c r="H10" s="228">
        <v>-1.0030239999999999</v>
      </c>
      <c r="I10" s="228">
        <v>0</v>
      </c>
    </row>
    <row r="11" spans="2:12" s="19" customFormat="1" ht="15.75" thickBot="1" x14ac:dyDescent="0.3">
      <c r="B11" s="229" t="s">
        <v>109</v>
      </c>
      <c r="C11" s="207" t="s">
        <v>743</v>
      </c>
      <c r="D11" s="228">
        <v>4038.36814</v>
      </c>
      <c r="E11" s="228">
        <v>260.74459899999999</v>
      </c>
      <c r="F11" s="228">
        <v>260.74458600000003</v>
      </c>
      <c r="G11" s="228">
        <v>4038.365765</v>
      </c>
      <c r="H11" s="228">
        <v>-161.21314000000001</v>
      </c>
      <c r="I11" s="228">
        <v>0</v>
      </c>
    </row>
    <row r="12" spans="2:12" s="19" customFormat="1" ht="30.75" thickBot="1" x14ac:dyDescent="0.3">
      <c r="B12" s="229" t="s">
        <v>110</v>
      </c>
      <c r="C12" s="207" t="s">
        <v>744</v>
      </c>
      <c r="D12" s="228">
        <v>88.01825199999999</v>
      </c>
      <c r="E12" s="228">
        <v>0.9352140000000001</v>
      </c>
      <c r="F12" s="228">
        <v>0.9352140000000001</v>
      </c>
      <c r="G12" s="228">
        <v>88.01825199999999</v>
      </c>
      <c r="H12" s="228">
        <v>-1.8492059999999999</v>
      </c>
      <c r="I12" s="228">
        <v>0</v>
      </c>
    </row>
    <row r="13" spans="2:12" s="19" customFormat="1" ht="15.75" thickBot="1" x14ac:dyDescent="0.3">
      <c r="B13" s="229" t="s">
        <v>111</v>
      </c>
      <c r="C13" s="207" t="s">
        <v>745</v>
      </c>
      <c r="D13" s="228">
        <v>266.632385</v>
      </c>
      <c r="E13" s="228">
        <v>10.430005999999999</v>
      </c>
      <c r="F13" s="228">
        <v>10.430005999999999</v>
      </c>
      <c r="G13" s="228">
        <v>266.632385</v>
      </c>
      <c r="H13" s="228">
        <v>-7.2791819999999996</v>
      </c>
      <c r="I13" s="228">
        <v>0</v>
      </c>
    </row>
    <row r="14" spans="2:12" s="19" customFormat="1" ht="15.75" thickBot="1" x14ac:dyDescent="0.3">
      <c r="B14" s="229" t="s">
        <v>112</v>
      </c>
      <c r="C14" s="207" t="s">
        <v>746</v>
      </c>
      <c r="D14" s="228">
        <v>1783.5272180000002</v>
      </c>
      <c r="E14" s="228">
        <v>73.157876999999999</v>
      </c>
      <c r="F14" s="228">
        <v>73.157876999999999</v>
      </c>
      <c r="G14" s="228">
        <v>1783.5272180000002</v>
      </c>
      <c r="H14" s="228">
        <v>-45.445582999999999</v>
      </c>
      <c r="I14" s="228">
        <v>0</v>
      </c>
    </row>
    <row r="15" spans="2:12" s="19" customFormat="1" ht="15.75" thickBot="1" x14ac:dyDescent="0.3">
      <c r="B15" s="229" t="s">
        <v>114</v>
      </c>
      <c r="C15" s="207" t="s">
        <v>747</v>
      </c>
      <c r="D15" s="228">
        <v>5067.8528210000004</v>
      </c>
      <c r="E15" s="228">
        <v>152.75140100000002</v>
      </c>
      <c r="F15" s="228">
        <v>152.746745</v>
      </c>
      <c r="G15" s="228">
        <v>5067.8528210000004</v>
      </c>
      <c r="H15" s="228">
        <v>-100.574693</v>
      </c>
      <c r="I15" s="228">
        <v>0</v>
      </c>
    </row>
    <row r="16" spans="2:12" s="19" customFormat="1" ht="15.75" thickBot="1" x14ac:dyDescent="0.3">
      <c r="B16" s="229" t="s">
        <v>115</v>
      </c>
      <c r="C16" s="207" t="s">
        <v>748</v>
      </c>
      <c r="D16" s="228">
        <v>3081.6433930000003</v>
      </c>
      <c r="E16" s="228">
        <v>210.27499900000001</v>
      </c>
      <c r="F16" s="228">
        <v>210.27499900000001</v>
      </c>
      <c r="G16" s="228">
        <v>3081.5776019999998</v>
      </c>
      <c r="H16" s="228">
        <v>-77.398296000000002</v>
      </c>
      <c r="I16" s="228">
        <v>0</v>
      </c>
    </row>
    <row r="17" spans="2:9" s="19" customFormat="1" ht="30.75" thickBot="1" x14ac:dyDescent="0.3">
      <c r="B17" s="229" t="s">
        <v>116</v>
      </c>
      <c r="C17" s="207" t="s">
        <v>749</v>
      </c>
      <c r="D17" s="228">
        <v>250.76316599999998</v>
      </c>
      <c r="E17" s="228">
        <v>25.782461999999999</v>
      </c>
      <c r="F17" s="228">
        <v>25.782461999999999</v>
      </c>
      <c r="G17" s="228">
        <v>250.76316599999998</v>
      </c>
      <c r="H17" s="228">
        <v>-12.542237999999999</v>
      </c>
      <c r="I17" s="228">
        <v>0</v>
      </c>
    </row>
    <row r="18" spans="2:9" s="19" customFormat="1" ht="30.75" thickBot="1" x14ac:dyDescent="0.3">
      <c r="B18" s="229" t="s">
        <v>117</v>
      </c>
      <c r="C18" s="207" t="s">
        <v>750</v>
      </c>
      <c r="D18" s="228">
        <v>986.04958999999997</v>
      </c>
      <c r="E18" s="228">
        <v>9.9073580000000003</v>
      </c>
      <c r="F18" s="228">
        <v>9.9073510000000002</v>
      </c>
      <c r="G18" s="228">
        <v>986.04958999999997</v>
      </c>
      <c r="H18" s="228">
        <v>-14.362287</v>
      </c>
      <c r="I18" s="228">
        <v>0</v>
      </c>
    </row>
    <row r="19" spans="2:9" s="19" customFormat="1" ht="30.75" thickBot="1" x14ac:dyDescent="0.3">
      <c r="B19" s="229" t="s">
        <v>118</v>
      </c>
      <c r="C19" s="207" t="s">
        <v>751</v>
      </c>
      <c r="D19" s="228">
        <v>79.808240999999995</v>
      </c>
      <c r="E19" s="228">
        <v>1.727781</v>
      </c>
      <c r="F19" s="228">
        <v>1.727781</v>
      </c>
      <c r="G19" s="228">
        <v>79.808240999999995</v>
      </c>
      <c r="H19" s="228">
        <v>-0.74835600000000002</v>
      </c>
      <c r="I19" s="228">
        <v>0</v>
      </c>
    </row>
    <row r="20" spans="2:9" s="19" customFormat="1" ht="15.75" thickBot="1" x14ac:dyDescent="0.3">
      <c r="B20" s="229" t="s">
        <v>119</v>
      </c>
      <c r="C20" s="207" t="s">
        <v>752</v>
      </c>
      <c r="D20" s="228">
        <v>536.14102300000002</v>
      </c>
      <c r="E20" s="228">
        <v>63.175186000000004</v>
      </c>
      <c r="F20" s="228">
        <v>63.175186000000004</v>
      </c>
      <c r="G20" s="228">
        <v>536.14102300000002</v>
      </c>
      <c r="H20" s="228">
        <v>-45.127155999999999</v>
      </c>
      <c r="I20" s="228">
        <v>0</v>
      </c>
    </row>
    <row r="21" spans="2:9" s="19" customFormat="1" ht="30.75" thickBot="1" x14ac:dyDescent="0.3">
      <c r="B21" s="229" t="s">
        <v>120</v>
      </c>
      <c r="C21" s="207" t="s">
        <v>753</v>
      </c>
      <c r="D21" s="228">
        <v>1329.8539290000001</v>
      </c>
      <c r="E21" s="228">
        <v>21.836337</v>
      </c>
      <c r="F21" s="228">
        <v>21.829614000000003</v>
      </c>
      <c r="G21" s="228">
        <v>1329.8539290000001</v>
      </c>
      <c r="H21" s="228">
        <v>-27.392688</v>
      </c>
      <c r="I21" s="228">
        <v>0</v>
      </c>
    </row>
    <row r="22" spans="2:9" s="19" customFormat="1" ht="30.75" thickBot="1" x14ac:dyDescent="0.3">
      <c r="B22" s="229" t="s">
        <v>121</v>
      </c>
      <c r="C22" s="207" t="s">
        <v>754</v>
      </c>
      <c r="D22" s="228">
        <v>763.18881299999998</v>
      </c>
      <c r="E22" s="228">
        <v>28.949543000000002</v>
      </c>
      <c r="F22" s="228">
        <v>28.948823000000001</v>
      </c>
      <c r="G22" s="228">
        <v>763.18881299999998</v>
      </c>
      <c r="H22" s="228">
        <v>-15.121249000000001</v>
      </c>
      <c r="I22" s="228">
        <v>0</v>
      </c>
    </row>
    <row r="23" spans="2:9" s="19" customFormat="1" ht="45.75" thickBot="1" x14ac:dyDescent="0.3">
      <c r="B23" s="229" t="s">
        <v>122</v>
      </c>
      <c r="C23" s="207" t="s">
        <v>755</v>
      </c>
      <c r="D23" s="228">
        <v>0.43033699999999997</v>
      </c>
      <c r="E23" s="228">
        <v>0</v>
      </c>
      <c r="F23" s="228">
        <v>0</v>
      </c>
      <c r="G23" s="228">
        <v>0.43033699999999997</v>
      </c>
      <c r="H23" s="228">
        <v>-1.6393999999999999E-2</v>
      </c>
      <c r="I23" s="228">
        <v>0</v>
      </c>
    </row>
    <row r="24" spans="2:9" s="19" customFormat="1" ht="15.75" thickBot="1" x14ac:dyDescent="0.3">
      <c r="B24" s="229" t="s">
        <v>123</v>
      </c>
      <c r="C24" s="207" t="s">
        <v>756</v>
      </c>
      <c r="D24" s="228">
        <v>91.000952999999996</v>
      </c>
      <c r="E24" s="228">
        <v>2.3566050000000001</v>
      </c>
      <c r="F24" s="228">
        <v>2.3566050000000001</v>
      </c>
      <c r="G24" s="228">
        <v>91.000952999999996</v>
      </c>
      <c r="H24" s="228">
        <v>-2.1587649999999998</v>
      </c>
      <c r="I24" s="228">
        <v>0</v>
      </c>
    </row>
    <row r="25" spans="2:9" s="19" customFormat="1" ht="30.75" thickBot="1" x14ac:dyDescent="0.3">
      <c r="B25" s="229" t="s">
        <v>124</v>
      </c>
      <c r="C25" s="207" t="s">
        <v>757</v>
      </c>
      <c r="D25" s="228">
        <v>197.81574900000001</v>
      </c>
      <c r="E25" s="228">
        <v>5.4817839999999993</v>
      </c>
      <c r="F25" s="228">
        <v>5.4817839999999993</v>
      </c>
      <c r="G25" s="228">
        <v>197.81574900000001</v>
      </c>
      <c r="H25" s="228">
        <v>-4.0780189999999994</v>
      </c>
      <c r="I25" s="228">
        <v>0</v>
      </c>
    </row>
    <row r="26" spans="2:9" s="19" customFormat="1" ht="30.75" thickBot="1" x14ac:dyDescent="0.3">
      <c r="B26" s="229" t="s">
        <v>125</v>
      </c>
      <c r="C26" s="207" t="s">
        <v>758</v>
      </c>
      <c r="D26" s="228">
        <v>50.132042999999996</v>
      </c>
      <c r="E26" s="228">
        <v>2.4279479999999998</v>
      </c>
      <c r="F26" s="228">
        <v>2.4279479999999998</v>
      </c>
      <c r="G26" s="228">
        <v>50.132042999999996</v>
      </c>
      <c r="H26" s="228">
        <v>-1.5386610000000001</v>
      </c>
      <c r="I26" s="228">
        <v>0</v>
      </c>
    </row>
    <row r="27" spans="2:9" s="19" customFormat="1" ht="15.75" thickBot="1" x14ac:dyDescent="0.3">
      <c r="B27" s="229" t="s">
        <v>126</v>
      </c>
      <c r="C27" s="207" t="s">
        <v>759</v>
      </c>
      <c r="D27" s="228">
        <v>192.11145300000001</v>
      </c>
      <c r="E27" s="228">
        <v>9.3900229999999993</v>
      </c>
      <c r="F27" s="228">
        <v>9.3885190000000005</v>
      </c>
      <c r="G27" s="228">
        <v>192.11145300000001</v>
      </c>
      <c r="H27" s="228">
        <v>-3.3908879999999999</v>
      </c>
      <c r="I27" s="228">
        <v>0</v>
      </c>
    </row>
    <row r="28" spans="2:9" s="19" customFormat="1" ht="15.75" thickBot="1" x14ac:dyDescent="0.3">
      <c r="B28" s="230" t="s">
        <v>127</v>
      </c>
      <c r="C28" s="231" t="s">
        <v>531</v>
      </c>
      <c r="D28" s="228">
        <v>19015.040423999999</v>
      </c>
      <c r="E28" s="228">
        <v>889.00437099999999</v>
      </c>
      <c r="F28" s="228">
        <v>888.99074800000005</v>
      </c>
      <c r="G28" s="228">
        <v>19014.972258000002</v>
      </c>
      <c r="H28" s="228">
        <v>-525.71202599999992</v>
      </c>
      <c r="I28" s="228">
        <v>0</v>
      </c>
    </row>
  </sheetData>
  <sheetProtection algorithmName="SHA-512" hashValue="yPy8jDJpAURntZsSrBC77gbYkUQ1p1AB1UjRiKEUVbsaFB5jAC2rPkgCrVhRY7WQNhBZN+DpypypyDeR9/0D6A==" saltValue="7H7THTbN1wLwDSbV1YQV4Q==" spinCount="100000" sheet="1" objects="1" scenarios="1"/>
  <mergeCells count="6">
    <mergeCell ref="D5:G5"/>
    <mergeCell ref="H5:H8"/>
    <mergeCell ref="I5:I8"/>
    <mergeCell ref="E6:F6"/>
    <mergeCell ref="E7:E8"/>
    <mergeCell ref="F7:F8"/>
  </mergeCells>
  <pageMargins left="0.7" right="0.7" top="0.75" bottom="0.75" header="0.3" footer="0.3"/>
  <ignoredErrors>
    <ignoredError sqref="B9:B28"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2667-1F3C-43DC-9A21-CDBA10B2ED44}">
  <sheetPr>
    <tabColor theme="7" tint="0.79998168889431442"/>
  </sheetPr>
  <dimension ref="A2:N16"/>
  <sheetViews>
    <sheetView workbookViewId="0"/>
  </sheetViews>
  <sheetFormatPr defaultRowHeight="15" x14ac:dyDescent="0.3"/>
  <cols>
    <col min="1" max="1" width="9.140625" style="27"/>
    <col min="2" max="2" width="54.42578125" style="27" customWidth="1"/>
    <col min="3" max="3" width="21.5703125" style="27" customWidth="1"/>
    <col min="4" max="4" width="24.140625" style="27" customWidth="1"/>
    <col min="5" max="16384" width="9.140625" style="27"/>
  </cols>
  <sheetData>
    <row r="2" spans="1:14" ht="18" x14ac:dyDescent="0.3">
      <c r="A2" s="335"/>
      <c r="B2" s="199" t="s">
        <v>760</v>
      </c>
      <c r="C2" s="232"/>
      <c r="D2" s="232"/>
      <c r="E2" s="233"/>
      <c r="F2" s="233"/>
      <c r="G2" s="233"/>
      <c r="H2" s="233"/>
      <c r="I2" s="233"/>
      <c r="J2" s="233"/>
      <c r="K2" s="233"/>
      <c r="L2" s="233"/>
      <c r="M2" s="233"/>
      <c r="N2" s="233"/>
    </row>
    <row r="5" spans="1:14" ht="16.5" thickBot="1" x14ac:dyDescent="0.35">
      <c r="D5" s="434" t="s">
        <v>286</v>
      </c>
    </row>
    <row r="6" spans="1:14" ht="15.75" x14ac:dyDescent="0.3">
      <c r="A6" s="475"/>
      <c r="B6" s="475"/>
      <c r="C6" s="467" t="s">
        <v>761</v>
      </c>
      <c r="D6" s="467"/>
    </row>
    <row r="7" spans="1:14" ht="16.5" thickBot="1" x14ac:dyDescent="0.35">
      <c r="A7" s="476"/>
      <c r="B7" s="476"/>
      <c r="C7" s="469"/>
      <c r="D7" s="469"/>
    </row>
    <row r="8" spans="1:14" ht="50.25" customHeight="1" thickBot="1" x14ac:dyDescent="0.35">
      <c r="A8" s="477"/>
      <c r="B8" s="477"/>
      <c r="C8" s="234" t="s">
        <v>762</v>
      </c>
      <c r="D8" s="234" t="s">
        <v>763</v>
      </c>
    </row>
    <row r="9" spans="1:14" ht="15.75" thickBot="1" x14ac:dyDescent="0.35">
      <c r="A9" s="235" t="s">
        <v>90</v>
      </c>
      <c r="B9" s="219" t="s">
        <v>764</v>
      </c>
      <c r="C9" s="228">
        <v>0</v>
      </c>
      <c r="D9" s="228">
        <v>0</v>
      </c>
    </row>
    <row r="10" spans="1:14" ht="15.75" thickBot="1" x14ac:dyDescent="0.35">
      <c r="A10" s="236" t="s">
        <v>91</v>
      </c>
      <c r="B10" s="207" t="s">
        <v>765</v>
      </c>
      <c r="C10" s="228">
        <v>13.499150999999999</v>
      </c>
      <c r="D10" s="228">
        <v>0</v>
      </c>
    </row>
    <row r="11" spans="1:14" ht="15.75" thickBot="1" x14ac:dyDescent="0.35">
      <c r="A11" s="237" t="s">
        <v>109</v>
      </c>
      <c r="B11" s="238" t="s">
        <v>766</v>
      </c>
      <c r="C11" s="228">
        <v>0</v>
      </c>
      <c r="D11" s="228">
        <v>0</v>
      </c>
    </row>
    <row r="12" spans="1:14" ht="15.75" thickBot="1" x14ac:dyDescent="0.35">
      <c r="A12" s="237" t="s">
        <v>110</v>
      </c>
      <c r="B12" s="238" t="s">
        <v>767</v>
      </c>
      <c r="C12" s="228">
        <v>0</v>
      </c>
      <c r="D12" s="228">
        <v>0</v>
      </c>
    </row>
    <row r="13" spans="1:14" ht="15.75" thickBot="1" x14ac:dyDescent="0.35">
      <c r="A13" s="237" t="s">
        <v>111</v>
      </c>
      <c r="B13" s="238" t="s">
        <v>768</v>
      </c>
      <c r="C13" s="228">
        <v>13.499150999999999</v>
      </c>
      <c r="D13" s="228">
        <v>0</v>
      </c>
    </row>
    <row r="14" spans="1:14" ht="15.75" thickBot="1" x14ac:dyDescent="0.35">
      <c r="A14" s="237" t="s">
        <v>112</v>
      </c>
      <c r="B14" s="238" t="s">
        <v>769</v>
      </c>
      <c r="C14" s="228">
        <v>0</v>
      </c>
      <c r="D14" s="228">
        <v>0</v>
      </c>
    </row>
    <row r="15" spans="1:14" ht="15.75" thickBot="1" x14ac:dyDescent="0.35">
      <c r="A15" s="237" t="s">
        <v>114</v>
      </c>
      <c r="B15" s="238" t="s">
        <v>770</v>
      </c>
      <c r="C15" s="228">
        <v>0</v>
      </c>
      <c r="D15" s="228">
        <v>0</v>
      </c>
    </row>
    <row r="16" spans="1:14" ht="15.75" thickBot="1" x14ac:dyDescent="0.35">
      <c r="A16" s="239" t="s">
        <v>115</v>
      </c>
      <c r="B16" s="231" t="s">
        <v>531</v>
      </c>
      <c r="C16" s="228">
        <v>13.499150999999999</v>
      </c>
      <c r="D16" s="228">
        <v>0</v>
      </c>
    </row>
  </sheetData>
  <sheetProtection algorithmName="SHA-512" hashValue="iF8slMQJ9UgItiZwuLt7nsc21QyaQy1WQJc8A5RhRDs/cQznLBojvEx721pQTkPrPpT6+tSvxArF3TSBsrK+Ng==" saltValue="zl02Uik9C2DZwYfjK/0aaA==" spinCount="100000" sheet="1" objects="1" scenarios="1"/>
  <mergeCells count="4">
    <mergeCell ref="A6:B6"/>
    <mergeCell ref="C6:D7"/>
    <mergeCell ref="A7:B7"/>
    <mergeCell ref="A8:B8"/>
  </mergeCells>
  <pageMargins left="0.7" right="0.7" top="0.75" bottom="0.75" header="0.3" footer="0.3"/>
  <ignoredErrors>
    <ignoredError sqref="A9:A16"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2509-2B8D-45EC-831D-49C52C0DB433}">
  <sheetPr>
    <tabColor theme="7" tint="0.79998168889431442"/>
  </sheetPr>
  <dimension ref="A2:J12"/>
  <sheetViews>
    <sheetView workbookViewId="0"/>
  </sheetViews>
  <sheetFormatPr defaultRowHeight="15" x14ac:dyDescent="0.3"/>
  <cols>
    <col min="1" max="1" width="9.140625" style="27"/>
    <col min="2" max="2" width="89.85546875" style="27" customWidth="1"/>
    <col min="3" max="7" width="16.7109375" style="27" customWidth="1"/>
    <col min="8" max="16384" width="9.140625" style="27"/>
  </cols>
  <sheetData>
    <row r="2" spans="1:10" ht="30.75" customHeight="1" x14ac:dyDescent="0.3">
      <c r="B2" s="459" t="s">
        <v>772</v>
      </c>
      <c r="C2" s="459"/>
      <c r="D2" s="459"/>
      <c r="E2" s="459"/>
      <c r="F2" s="459"/>
      <c r="G2" s="459"/>
    </row>
    <row r="4" spans="1:10" ht="15.75" x14ac:dyDescent="0.3">
      <c r="G4" s="434" t="s">
        <v>286</v>
      </c>
    </row>
    <row r="5" spans="1:10" s="19" customFormat="1" ht="30" x14ac:dyDescent="0.25">
      <c r="B5" s="203"/>
      <c r="C5" s="251" t="s">
        <v>776</v>
      </c>
      <c r="D5" s="251" t="s">
        <v>777</v>
      </c>
      <c r="E5" s="240"/>
      <c r="F5" s="240"/>
      <c r="G5" s="240"/>
    </row>
    <row r="6" spans="1:10" s="19" customFormat="1" ht="45.75" thickBot="1" x14ac:dyDescent="0.3">
      <c r="B6" s="203"/>
      <c r="C6" s="241"/>
      <c r="D6" s="241"/>
      <c r="E6" s="202" t="s">
        <v>778</v>
      </c>
      <c r="F6" s="202" t="s">
        <v>779</v>
      </c>
      <c r="G6" s="241"/>
    </row>
    <row r="7" spans="1:10" s="19" customFormat="1" ht="45.75" thickBot="1" x14ac:dyDescent="0.3">
      <c r="A7" s="242"/>
      <c r="B7" s="243"/>
      <c r="C7" s="244"/>
      <c r="D7" s="244"/>
      <c r="E7" s="244"/>
      <c r="F7" s="244"/>
      <c r="G7" s="252" t="s">
        <v>780</v>
      </c>
      <c r="J7" s="249"/>
    </row>
    <row r="8" spans="1:10" s="19" customFormat="1" x14ac:dyDescent="0.25">
      <c r="A8" s="202">
        <v>1</v>
      </c>
      <c r="B8" s="203" t="s">
        <v>724</v>
      </c>
      <c r="C8" s="250">
        <v>30295.437937000006</v>
      </c>
      <c r="D8" s="250">
        <v>48765.393405000003</v>
      </c>
      <c r="E8" s="250">
        <v>46020.997182000006</v>
      </c>
      <c r="F8" s="250">
        <v>2744.3962230000002</v>
      </c>
      <c r="G8" s="250">
        <v>0</v>
      </c>
    </row>
    <row r="9" spans="1:10" s="19" customFormat="1" x14ac:dyDescent="0.25">
      <c r="A9" s="245">
        <v>2</v>
      </c>
      <c r="B9" s="246" t="s">
        <v>773</v>
      </c>
      <c r="C9" s="250">
        <v>60619.833282000014</v>
      </c>
      <c r="D9" s="250">
        <v>0</v>
      </c>
      <c r="E9" s="250">
        <v>0</v>
      </c>
      <c r="F9" s="250">
        <v>0</v>
      </c>
      <c r="G9" s="250">
        <v>0</v>
      </c>
    </row>
    <row r="10" spans="1:10" s="19" customFormat="1" x14ac:dyDescent="0.25">
      <c r="A10" s="245">
        <v>3</v>
      </c>
      <c r="B10" s="246" t="s">
        <v>531</v>
      </c>
      <c r="C10" s="250">
        <v>90915.271219000017</v>
      </c>
      <c r="D10" s="250">
        <v>48765.393405000003</v>
      </c>
      <c r="E10" s="250">
        <v>46020.997182000006</v>
      </c>
      <c r="F10" s="250">
        <v>2744.3962230000002</v>
      </c>
      <c r="G10" s="250">
        <v>0</v>
      </c>
    </row>
    <row r="11" spans="1:10" s="19" customFormat="1" x14ac:dyDescent="0.25">
      <c r="A11" s="245">
        <v>4</v>
      </c>
      <c r="B11" s="247" t="s">
        <v>774</v>
      </c>
      <c r="C11" s="250">
        <v>557.78823299999976</v>
      </c>
      <c r="D11" s="250">
        <v>855.826548</v>
      </c>
      <c r="E11" s="250">
        <v>736.47419300000001</v>
      </c>
      <c r="F11" s="250">
        <v>119.352355</v>
      </c>
      <c r="G11" s="250">
        <v>0</v>
      </c>
    </row>
    <row r="12" spans="1:10" s="19" customFormat="1" x14ac:dyDescent="0.25">
      <c r="A12" s="248" t="s">
        <v>100</v>
      </c>
      <c r="B12" s="247" t="s">
        <v>775</v>
      </c>
      <c r="C12" s="250">
        <v>557.78823299999976</v>
      </c>
      <c r="D12" s="250">
        <v>855.826548</v>
      </c>
      <c r="E12" s="250">
        <v>736.47419300000001</v>
      </c>
      <c r="F12" s="250">
        <v>119.352355</v>
      </c>
      <c r="G12" s="250">
        <v>0</v>
      </c>
    </row>
  </sheetData>
  <sheetProtection algorithmName="SHA-512" hashValue="nTB8/M5YWf+LMIHED0yxocLnFaYsouJuk5x4h4PLXkpjOSCOwOJiFfaw8NB3vkAY4b949aq83Wa1emZqFI+BRg==" saltValue="L1Jb3vAmr5bWHr0PnPEj+A==" spinCount="100000" sheet="1" objects="1" scenarios="1"/>
  <mergeCells count="1">
    <mergeCell ref="B2:G2"/>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C6F0-786B-41F0-9548-AFB0963FCA4B}">
  <sheetPr>
    <tabColor theme="7" tint="0.79998168889431442"/>
  </sheetPr>
  <dimension ref="A2:P31"/>
  <sheetViews>
    <sheetView workbookViewId="0"/>
  </sheetViews>
  <sheetFormatPr defaultRowHeight="15" x14ac:dyDescent="0.3"/>
  <cols>
    <col min="1" max="1" width="9.140625" style="27"/>
    <col min="2" max="2" width="58.5703125" style="27" customWidth="1"/>
    <col min="3" max="8" width="20.7109375" style="27" customWidth="1"/>
    <col min="9" max="16384" width="9.140625" style="27"/>
  </cols>
  <sheetData>
    <row r="2" spans="1:16" ht="15.75" x14ac:dyDescent="0.3">
      <c r="B2" s="199" t="s">
        <v>783</v>
      </c>
      <c r="C2" s="199"/>
      <c r="D2" s="199"/>
      <c r="E2" s="199"/>
      <c r="F2" s="199"/>
      <c r="G2" s="199"/>
      <c r="H2" s="199"/>
      <c r="I2" s="272"/>
      <c r="J2" s="272"/>
      <c r="K2" s="272"/>
      <c r="L2" s="272"/>
      <c r="M2" s="272"/>
      <c r="N2" s="272"/>
      <c r="O2" s="272"/>
      <c r="P2" s="272"/>
    </row>
    <row r="3" spans="1:16" ht="16.5" thickBot="1" x14ac:dyDescent="0.35">
      <c r="H3" s="434" t="s">
        <v>286</v>
      </c>
    </row>
    <row r="4" spans="1:16" ht="61.5" customHeight="1" thickBot="1" x14ac:dyDescent="0.35">
      <c r="A4" s="220"/>
      <c r="B4" s="478" t="s">
        <v>784</v>
      </c>
      <c r="C4" s="480" t="s">
        <v>785</v>
      </c>
      <c r="D4" s="480"/>
      <c r="E4" s="480" t="s">
        <v>786</v>
      </c>
      <c r="F4" s="480"/>
      <c r="G4" s="481" t="s">
        <v>787</v>
      </c>
      <c r="H4" s="481"/>
    </row>
    <row r="5" spans="1:16" ht="30.75" thickBot="1" x14ac:dyDescent="0.35">
      <c r="A5" s="258"/>
      <c r="B5" s="478"/>
      <c r="C5" s="254" t="s">
        <v>788</v>
      </c>
      <c r="D5" s="254" t="s">
        <v>789</v>
      </c>
      <c r="E5" s="254" t="s">
        <v>788</v>
      </c>
      <c r="F5" s="254" t="s">
        <v>790</v>
      </c>
      <c r="G5" s="255" t="s">
        <v>791</v>
      </c>
      <c r="H5" s="255" t="s">
        <v>792</v>
      </c>
    </row>
    <row r="6" spans="1:16" ht="15.75" thickBot="1" x14ac:dyDescent="0.35">
      <c r="A6" s="259"/>
      <c r="B6" s="479"/>
      <c r="C6" s="260" t="s">
        <v>0</v>
      </c>
      <c r="D6" s="260" t="s">
        <v>1</v>
      </c>
      <c r="E6" s="260" t="s">
        <v>2</v>
      </c>
      <c r="F6" s="260" t="s">
        <v>3</v>
      </c>
      <c r="G6" s="260" t="s">
        <v>4</v>
      </c>
      <c r="H6" s="260" t="s">
        <v>5</v>
      </c>
    </row>
    <row r="7" spans="1:16" ht="30" customHeight="1" x14ac:dyDescent="0.3">
      <c r="A7" s="253">
        <v>1</v>
      </c>
      <c r="B7" s="261" t="s">
        <v>793</v>
      </c>
      <c r="C7" s="262">
        <v>61403.346641290002</v>
      </c>
      <c r="D7" s="262">
        <v>0.23369210999999998</v>
      </c>
      <c r="E7" s="262">
        <v>66058.034038940008</v>
      </c>
      <c r="F7" s="262">
        <v>102.71843763</v>
      </c>
      <c r="G7" s="262">
        <v>1367.6374424700002</v>
      </c>
      <c r="H7" s="263">
        <v>2.0671431192599142E-2</v>
      </c>
    </row>
    <row r="8" spans="1:16" ht="30" customHeight="1" x14ac:dyDescent="0.3">
      <c r="A8" s="264">
        <v>2</v>
      </c>
      <c r="B8" s="265" t="s">
        <v>794</v>
      </c>
      <c r="C8" s="266">
        <v>0.23499923673999998</v>
      </c>
      <c r="D8" s="266">
        <v>0.38272010900999998</v>
      </c>
      <c r="E8" s="266">
        <v>0.23499923673999998</v>
      </c>
      <c r="F8" s="266">
        <v>0.1533955914</v>
      </c>
      <c r="G8" s="266">
        <v>0.13893001549</v>
      </c>
      <c r="H8" s="267">
        <v>0.35770305221448928</v>
      </c>
    </row>
    <row r="9" spans="1:16" ht="30" customHeight="1" x14ac:dyDescent="0.3">
      <c r="A9" s="264" t="s">
        <v>131</v>
      </c>
      <c r="B9" s="268" t="s">
        <v>795</v>
      </c>
      <c r="C9" s="266">
        <v>62.791292390000002</v>
      </c>
      <c r="D9" s="266">
        <v>303.58342391000002</v>
      </c>
      <c r="E9" s="266">
        <v>62.791292390000002</v>
      </c>
      <c r="F9" s="266">
        <v>121.43336956</v>
      </c>
      <c r="G9" s="266">
        <v>36.844932390000004</v>
      </c>
      <c r="H9" s="269">
        <v>0.2</v>
      </c>
    </row>
    <row r="10" spans="1:16" ht="30" customHeight="1" x14ac:dyDescent="0.3">
      <c r="A10" s="264" t="s">
        <v>132</v>
      </c>
      <c r="B10" s="268" t="s">
        <v>555</v>
      </c>
      <c r="C10" s="266">
        <v>172.20794434999999</v>
      </c>
      <c r="D10" s="266">
        <v>79.136685099999994</v>
      </c>
      <c r="E10" s="266">
        <v>172.20794434999999</v>
      </c>
      <c r="F10" s="266">
        <v>31.962221839999998</v>
      </c>
      <c r="G10" s="266">
        <v>102.08508310000002</v>
      </c>
      <c r="H10" s="269">
        <v>0.50000000002448952</v>
      </c>
    </row>
    <row r="11" spans="1:16" ht="30" customHeight="1" x14ac:dyDescent="0.3">
      <c r="A11" s="264">
        <v>3</v>
      </c>
      <c r="B11" s="268" t="s">
        <v>796</v>
      </c>
      <c r="C11" s="266">
        <v>1275.9425302699999</v>
      </c>
      <c r="D11" s="266">
        <v>0</v>
      </c>
      <c r="E11" s="266">
        <v>1275.9425302699999</v>
      </c>
      <c r="F11" s="266">
        <v>0</v>
      </c>
      <c r="G11" s="266">
        <v>0</v>
      </c>
      <c r="H11" s="269">
        <v>0</v>
      </c>
    </row>
    <row r="12" spans="1:16" ht="30" customHeight="1" x14ac:dyDescent="0.3">
      <c r="A12" s="264" t="s">
        <v>133</v>
      </c>
      <c r="B12" s="268" t="s">
        <v>797</v>
      </c>
      <c r="C12" s="266">
        <v>1718.4342846400002</v>
      </c>
      <c r="D12" s="266">
        <v>0</v>
      </c>
      <c r="E12" s="266">
        <v>1718.4342846400002</v>
      </c>
      <c r="F12" s="266">
        <v>0</v>
      </c>
      <c r="G12" s="266">
        <v>0</v>
      </c>
      <c r="H12" s="269">
        <v>0</v>
      </c>
    </row>
    <row r="13" spans="1:16" ht="30" customHeight="1" x14ac:dyDescent="0.3">
      <c r="A13" s="264">
        <v>4</v>
      </c>
      <c r="B13" s="268" t="s">
        <v>558</v>
      </c>
      <c r="C13" s="266">
        <v>2524.8329642399995</v>
      </c>
      <c r="D13" s="266">
        <v>107.99296246</v>
      </c>
      <c r="E13" s="266">
        <v>1530.33293005</v>
      </c>
      <c r="F13" s="266">
        <v>23.375329420000003</v>
      </c>
      <c r="G13" s="266">
        <v>452.35123691000001</v>
      </c>
      <c r="H13" s="269">
        <v>0.29114296982903715</v>
      </c>
    </row>
    <row r="14" spans="1:16" ht="30" customHeight="1" x14ac:dyDescent="0.3">
      <c r="A14" s="264">
        <v>5</v>
      </c>
      <c r="B14" s="268" t="s">
        <v>709</v>
      </c>
      <c r="C14" s="266">
        <v>0</v>
      </c>
      <c r="D14" s="266">
        <v>0</v>
      </c>
      <c r="E14" s="266">
        <v>0</v>
      </c>
      <c r="F14" s="266">
        <v>0</v>
      </c>
      <c r="G14" s="266">
        <v>0</v>
      </c>
      <c r="H14" s="269">
        <v>0</v>
      </c>
    </row>
    <row r="15" spans="1:16" ht="30" customHeight="1" x14ac:dyDescent="0.3">
      <c r="A15" s="264">
        <v>6</v>
      </c>
      <c r="B15" s="268" t="s">
        <v>560</v>
      </c>
      <c r="C15" s="266">
        <v>7230.1727071600008</v>
      </c>
      <c r="D15" s="266">
        <v>6782.1179020300006</v>
      </c>
      <c r="E15" s="266">
        <v>5920.2636791200002</v>
      </c>
      <c r="F15" s="266">
        <v>1612.0768655700001</v>
      </c>
      <c r="G15" s="266">
        <v>7212.4805310200009</v>
      </c>
      <c r="H15" s="269">
        <v>0.95753510986761103</v>
      </c>
    </row>
    <row r="16" spans="1:16" ht="30" customHeight="1" x14ac:dyDescent="0.3">
      <c r="A16" s="264" t="s">
        <v>41</v>
      </c>
      <c r="B16" s="268" t="s">
        <v>798</v>
      </c>
      <c r="C16" s="266">
        <v>44.947677570000003</v>
      </c>
      <c r="D16" s="266">
        <v>240.15755125999999</v>
      </c>
      <c r="E16" s="266">
        <v>44.947677570000003</v>
      </c>
      <c r="F16" s="266">
        <v>119.68595618000001</v>
      </c>
      <c r="G16" s="266">
        <v>135.15002583</v>
      </c>
      <c r="H16" s="269">
        <v>0.82091382393483736</v>
      </c>
    </row>
    <row r="17" spans="1:8" ht="30" customHeight="1" x14ac:dyDescent="0.3">
      <c r="A17" s="264">
        <v>7</v>
      </c>
      <c r="B17" s="268" t="s">
        <v>799</v>
      </c>
      <c r="C17" s="266">
        <v>0.25349948613000001</v>
      </c>
      <c r="D17" s="266">
        <v>0</v>
      </c>
      <c r="E17" s="266">
        <v>0.25349948613000001</v>
      </c>
      <c r="F17" s="266">
        <v>0</v>
      </c>
      <c r="G17" s="266">
        <v>0.25352303396999998</v>
      </c>
      <c r="H17" s="269">
        <v>1.0000928910758735</v>
      </c>
    </row>
    <row r="18" spans="1:8" ht="30" customHeight="1" x14ac:dyDescent="0.3">
      <c r="A18" s="264" t="s">
        <v>134</v>
      </c>
      <c r="B18" s="268" t="s">
        <v>800</v>
      </c>
      <c r="C18" s="266">
        <v>0</v>
      </c>
      <c r="D18" s="266">
        <v>0</v>
      </c>
      <c r="E18" s="266">
        <v>0</v>
      </c>
      <c r="F18" s="266">
        <v>0</v>
      </c>
      <c r="G18" s="266">
        <v>0</v>
      </c>
      <c r="H18" s="269">
        <v>0</v>
      </c>
    </row>
    <row r="19" spans="1:8" ht="30" customHeight="1" x14ac:dyDescent="0.3">
      <c r="A19" s="264" t="s">
        <v>56</v>
      </c>
      <c r="B19" s="268" t="s">
        <v>801</v>
      </c>
      <c r="C19" s="266">
        <v>253.49948613000001</v>
      </c>
      <c r="D19" s="266">
        <v>0</v>
      </c>
      <c r="E19" s="266">
        <v>253.49948613000001</v>
      </c>
      <c r="F19" s="266">
        <v>0</v>
      </c>
      <c r="G19" s="266">
        <v>253.52303397</v>
      </c>
      <c r="H19" s="269">
        <v>1.0000928910758735</v>
      </c>
    </row>
    <row r="20" spans="1:8" ht="30" customHeight="1" x14ac:dyDescent="0.3">
      <c r="A20" s="264">
        <v>8</v>
      </c>
      <c r="B20" s="268" t="s">
        <v>566</v>
      </c>
      <c r="C20" s="266">
        <v>14147.166896780001</v>
      </c>
      <c r="D20" s="266">
        <v>1569.9903179300002</v>
      </c>
      <c r="E20" s="266">
        <v>12069.948691989999</v>
      </c>
      <c r="F20" s="266">
        <v>595.91339106999999</v>
      </c>
      <c r="G20" s="266">
        <v>9113.7370153600004</v>
      </c>
      <c r="H20" s="269">
        <v>0.71955125956638977</v>
      </c>
    </row>
    <row r="21" spans="1:8" ht="30" customHeight="1" x14ac:dyDescent="0.3">
      <c r="A21" s="264">
        <v>9</v>
      </c>
      <c r="B21" s="268" t="s">
        <v>802</v>
      </c>
      <c r="C21" s="266">
        <v>7749.7541481099997</v>
      </c>
      <c r="D21" s="266">
        <v>1097.44460521</v>
      </c>
      <c r="E21" s="266">
        <v>7631.3212387900003</v>
      </c>
      <c r="F21" s="266">
        <v>369.92674452</v>
      </c>
      <c r="G21" s="266">
        <v>3187.2698814300006</v>
      </c>
      <c r="H21" s="269">
        <v>0.3983465939411458</v>
      </c>
    </row>
    <row r="22" spans="1:8" ht="30" customHeight="1" x14ac:dyDescent="0.3">
      <c r="A22" s="264" t="s">
        <v>135</v>
      </c>
      <c r="B22" s="268" t="s">
        <v>803</v>
      </c>
      <c r="C22" s="266">
        <v>5910.4103702099992</v>
      </c>
      <c r="D22" s="266">
        <v>49.215076589999995</v>
      </c>
      <c r="E22" s="266">
        <v>5791.9774608899997</v>
      </c>
      <c r="F22" s="266">
        <v>17.17282895</v>
      </c>
      <c r="G22" s="266">
        <v>1647.9291528000003</v>
      </c>
      <c r="H22" s="269">
        <v>0.28367817504776399</v>
      </c>
    </row>
    <row r="23" spans="1:8" ht="30" customHeight="1" x14ac:dyDescent="0.3">
      <c r="A23" s="264" t="s">
        <v>136</v>
      </c>
      <c r="B23" s="268" t="s">
        <v>804</v>
      </c>
      <c r="C23" s="266">
        <v>0</v>
      </c>
      <c r="D23" s="266">
        <v>0</v>
      </c>
      <c r="E23" s="266">
        <v>0</v>
      </c>
      <c r="F23" s="266">
        <v>0</v>
      </c>
      <c r="G23" s="266">
        <v>0</v>
      </c>
      <c r="H23" s="269">
        <v>0</v>
      </c>
    </row>
    <row r="24" spans="1:8" ht="30" customHeight="1" x14ac:dyDescent="0.3">
      <c r="A24" s="264" t="s">
        <v>137</v>
      </c>
      <c r="B24" s="268" t="s">
        <v>805</v>
      </c>
      <c r="C24" s="266">
        <v>298.74348531000004</v>
      </c>
      <c r="D24" s="266">
        <v>0</v>
      </c>
      <c r="E24" s="266">
        <v>298.74348531000004</v>
      </c>
      <c r="F24" s="266">
        <v>0</v>
      </c>
      <c r="G24" s="266">
        <v>152.17149419</v>
      </c>
      <c r="H24" s="269">
        <v>0.50937175762040376</v>
      </c>
    </row>
    <row r="25" spans="1:8" ht="30" customHeight="1" x14ac:dyDescent="0.3">
      <c r="A25" s="264" t="s">
        <v>138</v>
      </c>
      <c r="B25" s="268" t="s">
        <v>806</v>
      </c>
      <c r="C25" s="266">
        <v>413.96294069000004</v>
      </c>
      <c r="D25" s="266">
        <v>10.8377558</v>
      </c>
      <c r="E25" s="266">
        <v>413.96294069000004</v>
      </c>
      <c r="F25" s="266">
        <v>5.3197421599999997</v>
      </c>
      <c r="G25" s="266">
        <v>253.60007626000001</v>
      </c>
      <c r="H25" s="269">
        <v>0.60484271502986542</v>
      </c>
    </row>
    <row r="26" spans="1:8" ht="30" customHeight="1" x14ac:dyDescent="0.3">
      <c r="A26" s="264" t="s">
        <v>139</v>
      </c>
      <c r="B26" s="268" t="s">
        <v>807</v>
      </c>
      <c r="C26" s="266">
        <v>112.16270852</v>
      </c>
      <c r="D26" s="266">
        <v>159.72001346000002</v>
      </c>
      <c r="E26" s="266">
        <v>112.16270852</v>
      </c>
      <c r="F26" s="266">
        <v>67.348831029999999</v>
      </c>
      <c r="G26" s="266">
        <v>210.61264064</v>
      </c>
      <c r="H26" s="269">
        <v>1.1732540491155292</v>
      </c>
    </row>
    <row r="27" spans="1:8" ht="30" customHeight="1" x14ac:dyDescent="0.3">
      <c r="A27" s="264">
        <v>10</v>
      </c>
      <c r="B27" s="268" t="s">
        <v>715</v>
      </c>
      <c r="C27" s="266">
        <v>1256.9723244499999</v>
      </c>
      <c r="D27" s="266">
        <v>9.4373234700000008</v>
      </c>
      <c r="E27" s="266">
        <v>1068.15567577</v>
      </c>
      <c r="F27" s="266">
        <v>8.4858744999999995</v>
      </c>
      <c r="G27" s="266">
        <v>1313.2271364800001</v>
      </c>
      <c r="H27" s="269">
        <v>1.2197440607328125</v>
      </c>
    </row>
    <row r="28" spans="1:8" ht="30" customHeight="1" x14ac:dyDescent="0.3">
      <c r="A28" s="264" t="s">
        <v>140</v>
      </c>
      <c r="B28" s="268" t="s">
        <v>808</v>
      </c>
      <c r="C28" s="266">
        <v>0</v>
      </c>
      <c r="D28" s="266">
        <v>0</v>
      </c>
      <c r="E28" s="266">
        <v>0</v>
      </c>
      <c r="F28" s="266">
        <v>0</v>
      </c>
      <c r="G28" s="266">
        <v>0</v>
      </c>
      <c r="H28" s="269">
        <v>0</v>
      </c>
    </row>
    <row r="29" spans="1:8" ht="30" customHeight="1" x14ac:dyDescent="0.3">
      <c r="A29" s="264" t="s">
        <v>141</v>
      </c>
      <c r="B29" s="268" t="s">
        <v>572</v>
      </c>
      <c r="C29" s="266">
        <v>0</v>
      </c>
      <c r="D29" s="266">
        <v>0</v>
      </c>
      <c r="E29" s="266">
        <v>0</v>
      </c>
      <c r="F29" s="266">
        <v>0</v>
      </c>
      <c r="G29" s="266">
        <v>0</v>
      </c>
      <c r="H29" s="269">
        <v>0</v>
      </c>
    </row>
    <row r="30" spans="1:8" ht="30" customHeight="1" x14ac:dyDescent="0.3">
      <c r="A30" s="264" t="s">
        <v>142</v>
      </c>
      <c r="B30" s="268" t="s">
        <v>809</v>
      </c>
      <c r="C30" s="266">
        <v>3858.6584274699999</v>
      </c>
      <c r="D30" s="266">
        <v>0</v>
      </c>
      <c r="E30" s="266">
        <v>3858.6584274699999</v>
      </c>
      <c r="F30" s="266">
        <v>0</v>
      </c>
      <c r="G30" s="266">
        <v>1731.6744216700001</v>
      </c>
      <c r="H30" s="269">
        <v>0.44877629212840281</v>
      </c>
    </row>
    <row r="31" spans="1:8" ht="30" customHeight="1" x14ac:dyDescent="0.3">
      <c r="A31" s="256">
        <v>12</v>
      </c>
      <c r="B31" s="257" t="s">
        <v>531</v>
      </c>
      <c r="C31" s="271">
        <v>101653.77964728</v>
      </c>
      <c r="D31" s="271">
        <v>9949.9369122299995</v>
      </c>
      <c r="E31" s="271">
        <v>101619.5902199</v>
      </c>
      <c r="F31" s="271">
        <v>2865.8922341199996</v>
      </c>
      <c r="G31" s="271">
        <v>24770.830714790001</v>
      </c>
      <c r="H31" s="270">
        <v>0.23707437754035049</v>
      </c>
    </row>
  </sheetData>
  <sheetProtection algorithmName="SHA-512" hashValue="FxIWf4fgRCC+421iuCTkgfSwJi/0sXOpqj8F6Vu3pgMSp+O8uB4ONZC1riRUq66vJByesItiBIGfLQ4cJmTH6A==" saltValue="HQ1xKSf9o+SGtlznznNG9w==" spinCount="100000" sheet="1" objects="1" scenarios="1"/>
  <mergeCells count="4">
    <mergeCell ref="B4:B6"/>
    <mergeCell ref="C4:D4"/>
    <mergeCell ref="E4:F4"/>
    <mergeCell ref="G4:H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A1037-1D1A-4395-861F-394FAA58B583}">
  <sheetPr>
    <tabColor theme="4" tint="0.79998168889431442"/>
  </sheetPr>
  <dimension ref="A1:D7"/>
  <sheetViews>
    <sheetView workbookViewId="0">
      <selection activeCell="B7" sqref="B7"/>
    </sheetView>
  </sheetViews>
  <sheetFormatPr defaultRowHeight="18.75" x14ac:dyDescent="0.3"/>
  <cols>
    <col min="1" max="16384" width="9.140625" style="275"/>
  </cols>
  <sheetData>
    <row r="1" spans="1:4" ht="19.5" x14ac:dyDescent="0.35">
      <c r="A1" s="433" t="s">
        <v>450</v>
      </c>
    </row>
    <row r="3" spans="1:4" x14ac:dyDescent="0.3">
      <c r="B3" s="277" t="s">
        <v>155</v>
      </c>
      <c r="C3" s="276" t="s">
        <v>25</v>
      </c>
      <c r="D3" s="275" t="s">
        <v>274</v>
      </c>
    </row>
    <row r="5" spans="1:4" x14ac:dyDescent="0.3">
      <c r="B5" s="277" t="s">
        <v>176</v>
      </c>
      <c r="C5" s="276" t="s">
        <v>25</v>
      </c>
      <c r="D5" s="275" t="s">
        <v>275</v>
      </c>
    </row>
    <row r="7" spans="1:4" x14ac:dyDescent="0.3">
      <c r="B7" s="277" t="s">
        <v>152</v>
      </c>
      <c r="C7" s="276" t="s">
        <v>25</v>
      </c>
      <c r="D7" s="275" t="s">
        <v>276</v>
      </c>
    </row>
  </sheetData>
  <sheetProtection algorithmName="SHA-512" hashValue="KCEJxGuTlqzFQlBzsmOIdxPydF0iT3w9zvtG4LXoFm7IiiyRk6kRlPDia2My4DOyzUCBf1XqvdZMLXFUdEFJkw==" saltValue="puq09vF8mW+zgRbnfKAeXQ==" spinCount="100000" sheet="1" objects="1" scenarios="1"/>
  <hyperlinks>
    <hyperlink ref="B3" location="'CR6'!A1" display="CR6" xr:uid="{F15A0131-F53C-4132-B509-A5C81538A89A}"/>
    <hyperlink ref="B5" location="'CR7-A'!A1" display="CR7-A" xr:uid="{47887D9D-0D1D-4200-8486-0AF691865728}"/>
    <hyperlink ref="B7" location="'CR8'!A1" display="CR8" xr:uid="{48DC2A61-025E-429A-A1FE-7E282283FB05}"/>
    <hyperlink ref="A1" location="'Table of contents'!A1" display="BACK" xr:uid="{D3D1A3C0-638E-477D-8B8D-620D19D7092C}"/>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4FEF4-1AA7-46A1-B48C-67DEA7AE42BE}">
  <sheetPr>
    <tabColor theme="7" tint="0.79998168889431442"/>
  </sheetPr>
  <dimension ref="A2:N81"/>
  <sheetViews>
    <sheetView workbookViewId="0"/>
  </sheetViews>
  <sheetFormatPr defaultRowHeight="15" x14ac:dyDescent="0.3"/>
  <cols>
    <col min="1" max="1" width="16.42578125" style="27" customWidth="1"/>
    <col min="2" max="14" width="14" style="27" customWidth="1"/>
    <col min="15" max="16384" width="9.140625" style="27"/>
  </cols>
  <sheetData>
    <row r="2" spans="1:14" ht="15.75" x14ac:dyDescent="0.3">
      <c r="A2" s="459" t="s">
        <v>812</v>
      </c>
      <c r="B2" s="459"/>
      <c r="C2" s="459"/>
      <c r="D2" s="459"/>
      <c r="E2" s="459"/>
      <c r="F2" s="459"/>
      <c r="G2" s="459"/>
      <c r="H2" s="459"/>
      <c r="I2" s="459"/>
      <c r="J2" s="459"/>
      <c r="K2" s="459"/>
      <c r="L2" s="459"/>
      <c r="M2" s="459"/>
      <c r="N2" s="459"/>
    </row>
    <row r="4" spans="1:14" ht="16.5" thickBot="1" x14ac:dyDescent="0.35">
      <c r="N4" s="434" t="s">
        <v>286</v>
      </c>
    </row>
    <row r="5" spans="1:14" ht="68.25" thickBot="1" x14ac:dyDescent="0.35">
      <c r="A5" s="281" t="s">
        <v>813</v>
      </c>
      <c r="B5" s="281" t="s">
        <v>814</v>
      </c>
      <c r="C5" s="281" t="s">
        <v>815</v>
      </c>
      <c r="D5" s="281" t="s">
        <v>816</v>
      </c>
      <c r="E5" s="281" t="s">
        <v>817</v>
      </c>
      <c r="F5" s="281" t="s">
        <v>818</v>
      </c>
      <c r="G5" s="281" t="s">
        <v>819</v>
      </c>
      <c r="H5" s="281" t="s">
        <v>820</v>
      </c>
      <c r="I5" s="281" t="s">
        <v>821</v>
      </c>
      <c r="J5" s="281" t="s">
        <v>822</v>
      </c>
      <c r="K5" s="281" t="s">
        <v>823</v>
      </c>
      <c r="L5" s="281" t="s">
        <v>824</v>
      </c>
      <c r="M5" s="281" t="s">
        <v>825</v>
      </c>
      <c r="N5" s="281" t="s">
        <v>826</v>
      </c>
    </row>
    <row r="6" spans="1:14" ht="16.5" thickTop="1" thickBot="1" x14ac:dyDescent="0.35">
      <c r="A6" s="282" t="s">
        <v>827</v>
      </c>
      <c r="B6" s="283"/>
      <c r="C6" s="283"/>
      <c r="D6" s="283"/>
      <c r="E6" s="283"/>
      <c r="F6" s="283"/>
      <c r="G6" s="283"/>
      <c r="H6" s="283"/>
      <c r="I6" s="283"/>
      <c r="J6" s="283"/>
      <c r="K6" s="283"/>
      <c r="L6" s="283"/>
      <c r="M6" s="283"/>
      <c r="N6" s="283"/>
    </row>
    <row r="7" spans="1:14" ht="15.75" thickBot="1" x14ac:dyDescent="0.35">
      <c r="A7" s="284"/>
      <c r="B7" s="284" t="s">
        <v>156</v>
      </c>
      <c r="C7" s="285">
        <v>22707.299129484003</v>
      </c>
      <c r="D7" s="285">
        <v>2963.6897172234403</v>
      </c>
      <c r="E7" s="286">
        <v>0.59363229263712103</v>
      </c>
      <c r="F7" s="285">
        <v>24466.641050625902</v>
      </c>
      <c r="G7" s="287">
        <v>8.1804615057351395E-4</v>
      </c>
      <c r="H7" s="285">
        <v>570695</v>
      </c>
      <c r="I7" s="287">
        <v>0.41391862227106402</v>
      </c>
      <c r="J7" s="285">
        <v>0</v>
      </c>
      <c r="K7" s="285">
        <v>1816.5452697896699</v>
      </c>
      <c r="L7" s="288">
        <v>7.4245797207344866E-2</v>
      </c>
      <c r="M7" s="285">
        <v>8.4000508351806111</v>
      </c>
      <c r="N7" s="285">
        <v>-17.939229234978601</v>
      </c>
    </row>
    <row r="8" spans="1:14" ht="15.75" thickBot="1" x14ac:dyDescent="0.35">
      <c r="A8" s="284"/>
      <c r="B8" s="289" t="s">
        <v>157</v>
      </c>
      <c r="C8" s="285">
        <v>22112.782299650898</v>
      </c>
      <c r="D8" s="285">
        <v>363.23669558494004</v>
      </c>
      <c r="E8" s="286">
        <v>0.40253451933029899</v>
      </c>
      <c r="F8" s="285">
        <v>22258.997608341702</v>
      </c>
      <c r="G8" s="287">
        <v>8.0000000000001804E-4</v>
      </c>
      <c r="H8" s="285">
        <v>108881</v>
      </c>
      <c r="I8" s="287">
        <v>0.38796613208929498</v>
      </c>
      <c r="J8" s="285">
        <v>0</v>
      </c>
      <c r="K8" s="285">
        <v>1726.7741213194799</v>
      </c>
      <c r="L8" s="288">
        <v>7.7576454775859283E-2</v>
      </c>
      <c r="M8" s="285">
        <v>6.9085896861936806</v>
      </c>
      <c r="N8" s="285">
        <v>-13.033817864968199</v>
      </c>
    </row>
    <row r="9" spans="1:14" ht="15.75" thickBot="1" x14ac:dyDescent="0.35">
      <c r="A9" s="284"/>
      <c r="B9" s="289" t="s">
        <v>158</v>
      </c>
      <c r="C9" s="285">
        <v>594.51682983031992</v>
      </c>
      <c r="D9" s="285">
        <v>2600.4530216387998</v>
      </c>
      <c r="E9" s="286">
        <v>0.620325227726366</v>
      </c>
      <c r="F9" s="285">
        <v>2207.6434422654702</v>
      </c>
      <c r="G9" s="287">
        <v>1.00000000000002E-3</v>
      </c>
      <c r="H9" s="285">
        <v>461814</v>
      </c>
      <c r="I9" s="287">
        <v>0.67558969008860004</v>
      </c>
      <c r="J9" s="285">
        <v>0</v>
      </c>
      <c r="K9" s="285">
        <v>89.771148470010587</v>
      </c>
      <c r="L9" s="288"/>
      <c r="M9" s="285">
        <v>1.4914611489859602</v>
      </c>
      <c r="N9" s="285">
        <v>-4.9054113700018496</v>
      </c>
    </row>
    <row r="10" spans="1:14" ht="15.75" thickBot="1" x14ac:dyDescent="0.35">
      <c r="A10" s="284"/>
      <c r="B10" s="284" t="s">
        <v>159</v>
      </c>
      <c r="C10" s="285">
        <v>3212.13017730406</v>
      </c>
      <c r="D10" s="285">
        <v>369.45693937961204</v>
      </c>
      <c r="E10" s="286">
        <v>0.64589185536960403</v>
      </c>
      <c r="F10" s="285">
        <v>3450.75940534242</v>
      </c>
      <c r="G10" s="287">
        <v>1.8670192656878399E-3</v>
      </c>
      <c r="H10" s="285">
        <v>88210</v>
      </c>
      <c r="I10" s="287">
        <v>0.45571865180451598</v>
      </c>
      <c r="J10" s="285">
        <v>0</v>
      </c>
      <c r="K10" s="285">
        <v>507.84686242149598</v>
      </c>
      <c r="L10" s="288">
        <v>0.14716959450585115</v>
      </c>
      <c r="M10" s="285">
        <v>2.9441870703630801</v>
      </c>
      <c r="N10" s="285">
        <v>-10.060148490551901</v>
      </c>
    </row>
    <row r="11" spans="1:14" ht="15.75" thickBot="1" x14ac:dyDescent="0.35">
      <c r="A11" s="284"/>
      <c r="B11" s="284" t="s">
        <v>160</v>
      </c>
      <c r="C11" s="285">
        <v>1836.95904918824</v>
      </c>
      <c r="D11" s="285">
        <v>218.61656952943599</v>
      </c>
      <c r="E11" s="286">
        <v>0.67882365824805802</v>
      </c>
      <c r="F11" s="285">
        <v>1985.3611485788801</v>
      </c>
      <c r="G11" s="287">
        <v>3.8999999999999499E-3</v>
      </c>
      <c r="H11" s="285">
        <v>59950</v>
      </c>
      <c r="I11" s="287">
        <v>0.47648642232828697</v>
      </c>
      <c r="J11" s="285">
        <v>0</v>
      </c>
      <c r="K11" s="285">
        <v>497.97944312376598</v>
      </c>
      <c r="L11" s="288">
        <v>0.25082562106154804</v>
      </c>
      <c r="M11" s="285">
        <v>3.6893907597921203</v>
      </c>
      <c r="N11" s="285">
        <v>-10.35850534811</v>
      </c>
    </row>
    <row r="12" spans="1:14" ht="15.75" thickBot="1" x14ac:dyDescent="0.35">
      <c r="A12" s="284"/>
      <c r="B12" s="284" t="s">
        <v>161</v>
      </c>
      <c r="C12" s="285">
        <v>1257.6460003345201</v>
      </c>
      <c r="D12" s="285">
        <v>154.84692933685403</v>
      </c>
      <c r="E12" s="286">
        <v>0.69907969434811101</v>
      </c>
      <c r="F12" s="285">
        <v>1365.89634432605</v>
      </c>
      <c r="G12" s="287">
        <v>7.1000000000000603E-3</v>
      </c>
      <c r="H12" s="285">
        <v>47820</v>
      </c>
      <c r="I12" s="287">
        <v>0.49854797419069602</v>
      </c>
      <c r="J12" s="285">
        <v>0</v>
      </c>
      <c r="K12" s="285">
        <v>515.359736772676</v>
      </c>
      <c r="L12" s="288">
        <v>0.37730515856015473</v>
      </c>
      <c r="M12" s="285">
        <v>4.8348507693171907</v>
      </c>
      <c r="N12" s="285">
        <v>-12.423273465338902</v>
      </c>
    </row>
    <row r="13" spans="1:14" ht="15.75" thickBot="1" x14ac:dyDescent="0.35">
      <c r="A13" s="284"/>
      <c r="B13" s="284" t="s">
        <v>162</v>
      </c>
      <c r="C13" s="285">
        <v>1886.05280718941</v>
      </c>
      <c r="D13" s="285">
        <v>178.681681324225</v>
      </c>
      <c r="E13" s="286">
        <v>0.72798687036637899</v>
      </c>
      <c r="F13" s="285">
        <v>2016.1307251960002</v>
      </c>
      <c r="G13" s="287">
        <v>1.6661993465590701E-2</v>
      </c>
      <c r="H13" s="285">
        <v>71608</v>
      </c>
      <c r="I13" s="287">
        <v>0.51489778237539996</v>
      </c>
      <c r="J13" s="285">
        <v>0</v>
      </c>
      <c r="K13" s="285">
        <v>1335.0771789707101</v>
      </c>
      <c r="L13" s="288">
        <v>0.66219772472388627</v>
      </c>
      <c r="M13" s="285">
        <v>17.3713823381296</v>
      </c>
      <c r="N13" s="285">
        <v>-32.128771166528999</v>
      </c>
    </row>
    <row r="14" spans="1:14" ht="15.75" thickBot="1" x14ac:dyDescent="0.35">
      <c r="A14" s="284"/>
      <c r="B14" s="289" t="s">
        <v>163</v>
      </c>
      <c r="C14" s="285">
        <v>1133.6169808428099</v>
      </c>
      <c r="D14" s="285">
        <v>109.78524404027101</v>
      </c>
      <c r="E14" s="286">
        <v>0.726910857931653</v>
      </c>
      <c r="F14" s="285">
        <v>1213.4210667957398</v>
      </c>
      <c r="G14" s="287">
        <v>1.27999999999996E-2</v>
      </c>
      <c r="H14" s="285">
        <v>41294</v>
      </c>
      <c r="I14" s="287">
        <v>0.50856429865788</v>
      </c>
      <c r="J14" s="285">
        <v>0</v>
      </c>
      <c r="K14" s="285">
        <v>688.4424326714211</v>
      </c>
      <c r="L14" s="288">
        <v>0.56735658503884334</v>
      </c>
      <c r="M14" s="285">
        <v>7.8989137127891498</v>
      </c>
      <c r="N14" s="285">
        <v>-15.945809702542299</v>
      </c>
    </row>
    <row r="15" spans="1:14" ht="15.75" thickBot="1" x14ac:dyDescent="0.35">
      <c r="A15" s="284"/>
      <c r="B15" s="289" t="s">
        <v>164</v>
      </c>
      <c r="C15" s="285">
        <v>752.43582634660606</v>
      </c>
      <c r="D15" s="285">
        <v>68.896437283946995</v>
      </c>
      <c r="E15" s="286">
        <v>0.72970147699041299</v>
      </c>
      <c r="F15" s="285">
        <v>802.70965840028794</v>
      </c>
      <c r="G15" s="287">
        <v>2.2499999999999801E-2</v>
      </c>
      <c r="H15" s="285">
        <v>30314</v>
      </c>
      <c r="I15" s="287">
        <v>0.52447183257976704</v>
      </c>
      <c r="J15" s="285">
        <v>0</v>
      </c>
      <c r="K15" s="285">
        <v>646.63474629926202</v>
      </c>
      <c r="L15" s="288">
        <v>0.80556492566432292</v>
      </c>
      <c r="M15" s="285">
        <v>9.4724686253402481</v>
      </c>
      <c r="N15" s="285">
        <v>-16.1829614639861</v>
      </c>
    </row>
    <row r="16" spans="1:14" ht="15.75" thickBot="1" x14ac:dyDescent="0.35">
      <c r="A16" s="284"/>
      <c r="B16" s="284" t="s">
        <v>165</v>
      </c>
      <c r="C16" s="285">
        <v>1147.3212421324099</v>
      </c>
      <c r="D16" s="285">
        <v>203.942926271457</v>
      </c>
      <c r="E16" s="286">
        <v>0.54929815919219105</v>
      </c>
      <c r="F16" s="285">
        <v>1259.3467161016199</v>
      </c>
      <c r="G16" s="287">
        <v>5.8223114071120699E-2</v>
      </c>
      <c r="H16" s="285">
        <v>55878</v>
      </c>
      <c r="I16" s="287">
        <v>0.55437626135222695</v>
      </c>
      <c r="J16" s="285">
        <v>0</v>
      </c>
      <c r="K16" s="285">
        <v>1697.8923730969602</v>
      </c>
      <c r="L16" s="288">
        <v>1.3482326601469081</v>
      </c>
      <c r="M16" s="285">
        <v>41.033037997013899</v>
      </c>
      <c r="N16" s="285">
        <v>-41.1136681883956</v>
      </c>
    </row>
    <row r="17" spans="1:14" ht="15.75" thickBot="1" x14ac:dyDescent="0.35">
      <c r="A17" s="284"/>
      <c r="B17" s="289" t="s">
        <v>166</v>
      </c>
      <c r="C17" s="285">
        <v>565.72419477088113</v>
      </c>
      <c r="D17" s="285">
        <v>43.212489709813596</v>
      </c>
      <c r="E17" s="286">
        <v>0.74823446056612997</v>
      </c>
      <c r="F17" s="285">
        <v>598.05726868603301</v>
      </c>
      <c r="G17" s="287">
        <v>3.7999999999999597E-2</v>
      </c>
      <c r="H17" s="285">
        <v>24284</v>
      </c>
      <c r="I17" s="287">
        <v>0.54020216612849203</v>
      </c>
      <c r="J17" s="285">
        <v>0</v>
      </c>
      <c r="K17" s="285">
        <v>658.13600038482502</v>
      </c>
      <c r="L17" s="288">
        <v>1.1004564861000494</v>
      </c>
      <c r="M17" s="285">
        <v>12.2767296164972</v>
      </c>
      <c r="N17" s="285">
        <v>-16.022977656595</v>
      </c>
    </row>
    <row r="18" spans="1:14" ht="15.75" thickBot="1" x14ac:dyDescent="0.35">
      <c r="A18" s="284"/>
      <c r="B18" s="289" t="s">
        <v>167</v>
      </c>
      <c r="C18" s="285">
        <v>581.59704736153196</v>
      </c>
      <c r="D18" s="285">
        <v>160.73043656163901</v>
      </c>
      <c r="E18" s="286">
        <v>0.49581399614302202</v>
      </c>
      <c r="F18" s="285">
        <v>661.28944741557802</v>
      </c>
      <c r="G18" s="287">
        <v>7.6512503706729698E-2</v>
      </c>
      <c r="H18" s="285">
        <v>31594</v>
      </c>
      <c r="I18" s="287">
        <v>0.56719503641168201</v>
      </c>
      <c r="J18" s="285">
        <v>0</v>
      </c>
      <c r="K18" s="285">
        <v>1039.7563727121399</v>
      </c>
      <c r="L18" s="288">
        <v>1.5723165956687641</v>
      </c>
      <c r="M18" s="285">
        <v>28.7563083805166</v>
      </c>
      <c r="N18" s="285">
        <v>-25.090690531801599</v>
      </c>
    </row>
    <row r="19" spans="1:14" ht="15.75" thickBot="1" x14ac:dyDescent="0.35">
      <c r="A19" s="284"/>
      <c r="B19" s="284" t="s">
        <v>168</v>
      </c>
      <c r="C19" s="285">
        <v>486.00626892385202</v>
      </c>
      <c r="D19" s="285">
        <v>15.724460651298502</v>
      </c>
      <c r="E19" s="286">
        <v>0.77535367076705597</v>
      </c>
      <c r="F19" s="285">
        <v>498.19828721113504</v>
      </c>
      <c r="G19" s="287">
        <v>0.23356746998456199</v>
      </c>
      <c r="H19" s="285">
        <v>27016</v>
      </c>
      <c r="I19" s="287">
        <v>0.60592364181188896</v>
      </c>
      <c r="J19" s="285">
        <v>0</v>
      </c>
      <c r="K19" s="285">
        <v>1068.6883123134601</v>
      </c>
      <c r="L19" s="288">
        <v>2.145106355736131</v>
      </c>
      <c r="M19" s="285">
        <v>70.707778556698898</v>
      </c>
      <c r="N19" s="285">
        <v>-40.175195102084402</v>
      </c>
    </row>
    <row r="20" spans="1:14" ht="15.75" thickBot="1" x14ac:dyDescent="0.35">
      <c r="A20" s="284"/>
      <c r="B20" s="289" t="s">
        <v>169</v>
      </c>
      <c r="C20" s="285">
        <v>347.19844160463902</v>
      </c>
      <c r="D20" s="285">
        <v>13.064923778909501</v>
      </c>
      <c r="E20" s="286">
        <v>0.876901290734038</v>
      </c>
      <c r="F20" s="285">
        <v>358.655090121863</v>
      </c>
      <c r="G20" s="287">
        <v>0.15490000000000001</v>
      </c>
      <c r="H20" s="285">
        <v>20142</v>
      </c>
      <c r="I20" s="287">
        <v>0.61196028627787702</v>
      </c>
      <c r="J20" s="285">
        <v>0</v>
      </c>
      <c r="K20" s="285">
        <v>752.20330311610303</v>
      </c>
      <c r="L20" s="288">
        <v>2.0972887987189059</v>
      </c>
      <c r="M20" s="285">
        <v>33.997865834866701</v>
      </c>
      <c r="N20" s="285">
        <v>-28.974437983103499</v>
      </c>
    </row>
    <row r="21" spans="1:14" ht="15.75" thickBot="1" x14ac:dyDescent="0.35">
      <c r="A21" s="284"/>
      <c r="B21" s="289" t="s">
        <v>170</v>
      </c>
      <c r="C21" s="285">
        <v>11.257239619988198</v>
      </c>
      <c r="D21" s="285">
        <v>0.69377814999963006</v>
      </c>
      <c r="E21" s="286">
        <v>0.240305771900025</v>
      </c>
      <c r="F21" s="285">
        <v>11.4239585151438</v>
      </c>
      <c r="G21" s="287">
        <v>0.26429999999999998</v>
      </c>
      <c r="H21" s="285">
        <v>1153</v>
      </c>
      <c r="I21" s="287">
        <v>0.82619355093400504</v>
      </c>
      <c r="J21" s="285">
        <v>0</v>
      </c>
      <c r="K21" s="285">
        <v>27.2267369895361</v>
      </c>
      <c r="L21" s="288">
        <v>2.3833014583731078</v>
      </c>
      <c r="M21" s="285">
        <v>2.4945693450116502</v>
      </c>
      <c r="N21" s="285">
        <v>-1.33614534000143</v>
      </c>
    </row>
    <row r="22" spans="1:14" ht="15.75" thickBot="1" x14ac:dyDescent="0.35">
      <c r="A22" s="284"/>
      <c r="B22" s="289" t="s">
        <v>171</v>
      </c>
      <c r="C22" s="285">
        <v>127.55058769922499</v>
      </c>
      <c r="D22" s="285">
        <v>1.96575872238933</v>
      </c>
      <c r="E22" s="286">
        <v>0.28927805910719001</v>
      </c>
      <c r="F22" s="285">
        <v>128.11923857413001</v>
      </c>
      <c r="G22" s="287">
        <v>0.45104769933268701</v>
      </c>
      <c r="H22" s="285">
        <v>5721</v>
      </c>
      <c r="I22" s="287">
        <v>0.56938402745706296</v>
      </c>
      <c r="J22" s="285">
        <v>0</v>
      </c>
      <c r="K22" s="285">
        <v>289.25827220782099</v>
      </c>
      <c r="L22" s="288">
        <v>2.2577270629067598</v>
      </c>
      <c r="M22" s="285">
        <v>34.215343376820897</v>
      </c>
      <c r="N22" s="285">
        <v>-9.8646117789793699</v>
      </c>
    </row>
    <row r="23" spans="1:14" ht="15.75" thickBot="1" x14ac:dyDescent="0.35">
      <c r="A23" s="284"/>
      <c r="B23" s="284" t="s">
        <v>172</v>
      </c>
      <c r="C23" s="285">
        <v>856.48283189962194</v>
      </c>
      <c r="D23" s="285">
        <v>7.9901361764868799</v>
      </c>
      <c r="E23" s="286">
        <v>1.5389834887808301E-2</v>
      </c>
      <c r="F23" s="285">
        <v>856.60579875225199</v>
      </c>
      <c r="G23" s="287">
        <v>1</v>
      </c>
      <c r="H23" s="285">
        <v>19877</v>
      </c>
      <c r="I23" s="287">
        <v>0.71663558646558001</v>
      </c>
      <c r="J23" s="285">
        <v>0</v>
      </c>
      <c r="K23" s="285">
        <v>1027.0898866616999</v>
      </c>
      <c r="L23" s="288">
        <v>1.199022803905575</v>
      </c>
      <c r="M23" s="285">
        <v>613.87419895863695</v>
      </c>
      <c r="N23" s="285">
        <v>-441.69133654607305</v>
      </c>
    </row>
    <row r="24" spans="1:14" ht="15.75" thickBot="1" x14ac:dyDescent="0.35">
      <c r="A24" s="282" t="s">
        <v>827</v>
      </c>
      <c r="B24" s="290" t="s">
        <v>531</v>
      </c>
      <c r="C24" s="291">
        <v>33875.903775379971</v>
      </c>
      <c r="D24" s="291">
        <v>4128.6738205441079</v>
      </c>
      <c r="E24" s="292"/>
      <c r="F24" s="291">
        <v>36397.137763345396</v>
      </c>
      <c r="G24" s="292"/>
      <c r="H24" s="291">
        <v>968070</v>
      </c>
      <c r="I24" s="292"/>
      <c r="J24" s="292"/>
      <c r="K24" s="291">
        <v>9535.1673754638978</v>
      </c>
      <c r="L24" s="292">
        <v>0.26197574758382552</v>
      </c>
      <c r="M24" s="291">
        <v>833.56265584183154</v>
      </c>
      <c r="N24" s="291">
        <v>-646.06532264414579</v>
      </c>
    </row>
    <row r="25" spans="1:14" ht="15.75" thickBot="1" x14ac:dyDescent="0.35">
      <c r="A25" s="290" t="s">
        <v>828</v>
      </c>
      <c r="B25" s="284"/>
      <c r="C25" s="285"/>
      <c r="D25" s="285"/>
      <c r="E25" s="288"/>
      <c r="F25" s="285"/>
      <c r="G25" s="288"/>
      <c r="H25" s="285"/>
      <c r="I25" s="288"/>
      <c r="J25" s="288"/>
      <c r="K25" s="285"/>
      <c r="L25" s="288"/>
      <c r="M25" s="285"/>
      <c r="N25" s="285"/>
    </row>
    <row r="26" spans="1:14" ht="15.75" thickBot="1" x14ac:dyDescent="0.35">
      <c r="A26" s="284"/>
      <c r="B26" s="284" t="s">
        <v>156</v>
      </c>
      <c r="C26" s="285">
        <v>5.1102584699909404</v>
      </c>
      <c r="D26" s="285">
        <v>0</v>
      </c>
      <c r="E26" s="286">
        <v>0</v>
      </c>
      <c r="F26" s="285">
        <v>5.1102584692299402</v>
      </c>
      <c r="G26" s="287">
        <v>8.0000000000000004E-4</v>
      </c>
      <c r="H26" s="285">
        <v>13</v>
      </c>
      <c r="I26" s="287">
        <v>0.33690322033431003</v>
      </c>
      <c r="J26" s="285">
        <v>0</v>
      </c>
      <c r="K26" s="285">
        <v>0.26230268531053097</v>
      </c>
      <c r="L26" s="288">
        <v>5.1328653313705501E-2</v>
      </c>
      <c r="M26" s="285">
        <v>1.3773300280194001E-3</v>
      </c>
      <c r="N26" s="285">
        <v>-1.75510000002117E-3</v>
      </c>
    </row>
    <row r="27" spans="1:14" ht="15.75" thickBot="1" x14ac:dyDescent="0.35">
      <c r="A27" s="284"/>
      <c r="B27" s="284" t="s">
        <v>157</v>
      </c>
      <c r="C27" s="285">
        <v>5.1102584699909404</v>
      </c>
      <c r="D27" s="285">
        <v>0</v>
      </c>
      <c r="E27" s="286">
        <v>0</v>
      </c>
      <c r="F27" s="285">
        <v>5.1102584692299402</v>
      </c>
      <c r="G27" s="287">
        <v>8.0000000000000004E-4</v>
      </c>
      <c r="H27" s="285">
        <v>13</v>
      </c>
      <c r="I27" s="287">
        <v>0.33690322033431003</v>
      </c>
      <c r="J27" s="285">
        <v>0</v>
      </c>
      <c r="K27" s="285">
        <v>0.26230268531053097</v>
      </c>
      <c r="L27" s="288">
        <v>5.1328653313705501E-2</v>
      </c>
      <c r="M27" s="285">
        <v>1.3773300280194001E-3</v>
      </c>
      <c r="N27" s="285">
        <v>-1.75510000002117E-3</v>
      </c>
    </row>
    <row r="28" spans="1:14" ht="15.75" thickBot="1" x14ac:dyDescent="0.35">
      <c r="A28" s="284"/>
      <c r="B28" s="284" t="s">
        <v>158</v>
      </c>
      <c r="C28" s="285">
        <v>0</v>
      </c>
      <c r="D28" s="285">
        <v>0</v>
      </c>
      <c r="E28" s="286">
        <v>0</v>
      </c>
      <c r="F28" s="285">
        <v>0</v>
      </c>
      <c r="G28" s="287">
        <v>0</v>
      </c>
      <c r="H28" s="285">
        <v>0</v>
      </c>
      <c r="I28" s="287">
        <v>0</v>
      </c>
      <c r="J28" s="285">
        <v>0</v>
      </c>
      <c r="K28" s="285">
        <v>0</v>
      </c>
      <c r="L28" s="288"/>
      <c r="M28" s="285">
        <v>0</v>
      </c>
      <c r="N28" s="285">
        <v>0</v>
      </c>
    </row>
    <row r="29" spans="1:14" ht="15.75" thickBot="1" x14ac:dyDescent="0.35">
      <c r="A29" s="284"/>
      <c r="B29" s="284" t="s">
        <v>159</v>
      </c>
      <c r="C29" s="285">
        <v>7.3158134600306601</v>
      </c>
      <c r="D29" s="285">
        <v>2.73044700000417E-2</v>
      </c>
      <c r="E29" s="286">
        <v>0.4</v>
      </c>
      <c r="F29" s="285">
        <v>7.3267352483903894</v>
      </c>
      <c r="G29" s="287">
        <v>2.0984041309084502E-3</v>
      </c>
      <c r="H29" s="285">
        <v>18</v>
      </c>
      <c r="I29" s="287">
        <v>0.33605853713286499</v>
      </c>
      <c r="J29" s="285">
        <v>0</v>
      </c>
      <c r="K29" s="285">
        <v>0.77717072217706906</v>
      </c>
      <c r="L29" s="288">
        <v>0.10607326398859653</v>
      </c>
      <c r="M29" s="285">
        <v>5.1641767355435405E-3</v>
      </c>
      <c r="N29" s="285">
        <v>-1.6973433072831E-3</v>
      </c>
    </row>
    <row r="30" spans="1:14" ht="15.75" thickBot="1" x14ac:dyDescent="0.35">
      <c r="A30" s="284"/>
      <c r="B30" s="284" t="s">
        <v>160</v>
      </c>
      <c r="C30" s="285">
        <v>1.7926780300035301</v>
      </c>
      <c r="D30" s="285">
        <v>0</v>
      </c>
      <c r="E30" s="286">
        <v>0</v>
      </c>
      <c r="F30" s="285">
        <v>1.79267802986779</v>
      </c>
      <c r="G30" s="287">
        <v>3.8999999999999998E-3</v>
      </c>
      <c r="H30" s="285">
        <v>11</v>
      </c>
      <c r="I30" s="287">
        <v>0.32815357213000002</v>
      </c>
      <c r="J30" s="285">
        <v>0</v>
      </c>
      <c r="K30" s="285">
        <v>0.292901409902809</v>
      </c>
      <c r="L30" s="288">
        <v>0.16338762735013296</v>
      </c>
      <c r="M30" s="285">
        <v>2.29426742680234E-3</v>
      </c>
      <c r="N30" s="285">
        <v>-5.2211815244016802E-3</v>
      </c>
    </row>
    <row r="31" spans="1:14" ht="15.75" thickBot="1" x14ac:dyDescent="0.35">
      <c r="A31" s="284"/>
      <c r="B31" s="284" t="s">
        <v>161</v>
      </c>
      <c r="C31" s="285">
        <v>11.6296135499865</v>
      </c>
      <c r="D31" s="285">
        <v>1.2027898599882201</v>
      </c>
      <c r="E31" s="286">
        <v>0.4</v>
      </c>
      <c r="F31" s="285">
        <v>12.110729493157599</v>
      </c>
      <c r="G31" s="287">
        <v>7.1000000000000004E-3</v>
      </c>
      <c r="H31" s="285">
        <v>30</v>
      </c>
      <c r="I31" s="287">
        <v>0.33674927748368799</v>
      </c>
      <c r="J31" s="285">
        <v>0</v>
      </c>
      <c r="K31" s="285">
        <v>3.0903379355807403</v>
      </c>
      <c r="L31" s="288">
        <v>0.25517355806904446</v>
      </c>
      <c r="M31" s="285">
        <v>2.8956079634661003E-2</v>
      </c>
      <c r="N31" s="285">
        <v>-1.6891928453632701E-2</v>
      </c>
    </row>
    <row r="32" spans="1:14" ht="15.75" thickBot="1" x14ac:dyDescent="0.35">
      <c r="A32" s="284"/>
      <c r="B32" s="284" t="s">
        <v>162</v>
      </c>
      <c r="C32" s="285">
        <v>17.221578360036499</v>
      </c>
      <c r="D32" s="285">
        <v>0.292835670001034</v>
      </c>
      <c r="E32" s="286">
        <v>0.4</v>
      </c>
      <c r="F32" s="285">
        <v>17.338712627168199</v>
      </c>
      <c r="G32" s="287">
        <v>1.7123766471871499E-2</v>
      </c>
      <c r="H32" s="285">
        <v>39</v>
      </c>
      <c r="I32" s="287">
        <v>0.33523247175100201</v>
      </c>
      <c r="J32" s="285">
        <v>0</v>
      </c>
      <c r="K32" s="285">
        <v>7.7574290889390403</v>
      </c>
      <c r="L32" s="288">
        <v>0.44740513645654684</v>
      </c>
      <c r="M32" s="285">
        <v>9.9434443697028405E-2</v>
      </c>
      <c r="N32" s="285">
        <v>-4.7646063549142095E-2</v>
      </c>
    </row>
    <row r="33" spans="1:14" ht="15.75" thickBot="1" x14ac:dyDescent="0.35">
      <c r="A33" s="284"/>
      <c r="B33" s="293" t="s">
        <v>163</v>
      </c>
      <c r="C33" s="285">
        <v>9.4928624500235284</v>
      </c>
      <c r="D33" s="285">
        <v>0.292835670001034</v>
      </c>
      <c r="E33" s="286">
        <v>0.4</v>
      </c>
      <c r="F33" s="285">
        <v>9.6099967176048509</v>
      </c>
      <c r="G33" s="287">
        <v>1.2800000000000001E-2</v>
      </c>
      <c r="H33" s="285">
        <v>19</v>
      </c>
      <c r="I33" s="287">
        <v>0.33627777719708901</v>
      </c>
      <c r="J33" s="285">
        <v>0</v>
      </c>
      <c r="K33" s="285">
        <v>3.6290001552172804</v>
      </c>
      <c r="L33" s="288">
        <v>0.37762761651824528</v>
      </c>
      <c r="M33" s="285">
        <v>4.1364842688863694E-2</v>
      </c>
      <c r="N33" s="285">
        <v>-2.4635393549230698E-2</v>
      </c>
    </row>
    <row r="34" spans="1:14" ht="15.75" thickBot="1" x14ac:dyDescent="0.35">
      <c r="A34" s="284"/>
      <c r="B34" s="293" t="s">
        <v>164</v>
      </c>
      <c r="C34" s="285">
        <v>7.7287159100129905</v>
      </c>
      <c r="D34" s="285">
        <v>0</v>
      </c>
      <c r="E34" s="286">
        <v>0</v>
      </c>
      <c r="F34" s="285">
        <v>7.7287159095633493</v>
      </c>
      <c r="G34" s="287">
        <v>2.2499999999999999E-2</v>
      </c>
      <c r="H34" s="285">
        <v>20</v>
      </c>
      <c r="I34" s="287">
        <v>0.33393272389853501</v>
      </c>
      <c r="J34" s="285">
        <v>0</v>
      </c>
      <c r="K34" s="285">
        <v>4.1284289337217599</v>
      </c>
      <c r="L34" s="288">
        <v>0.53416751010518182</v>
      </c>
      <c r="M34" s="285">
        <v>5.8069601008164697E-2</v>
      </c>
      <c r="N34" s="285">
        <v>-2.3010669999911401E-2</v>
      </c>
    </row>
    <row r="35" spans="1:14" ht="15.75" thickBot="1" x14ac:dyDescent="0.35">
      <c r="A35" s="284"/>
      <c r="B35" s="284" t="s">
        <v>165</v>
      </c>
      <c r="C35" s="285">
        <v>11.5883821700555</v>
      </c>
      <c r="D35" s="285">
        <v>0</v>
      </c>
      <c r="E35" s="286">
        <v>0</v>
      </c>
      <c r="F35" s="285">
        <v>11.5883821704487</v>
      </c>
      <c r="G35" s="287">
        <v>5.3851993552950103E-2</v>
      </c>
      <c r="H35" s="285">
        <v>27</v>
      </c>
      <c r="I35" s="287">
        <v>0.33823329560757998</v>
      </c>
      <c r="J35" s="285">
        <v>0</v>
      </c>
      <c r="K35" s="285">
        <v>9.9721808698328189</v>
      </c>
      <c r="L35" s="288">
        <v>0.86053261992538321</v>
      </c>
      <c r="M35" s="285">
        <v>0.21137032370981998</v>
      </c>
      <c r="N35" s="285">
        <v>-0.12868531000238598</v>
      </c>
    </row>
    <row r="36" spans="1:14" ht="15.75" thickBot="1" x14ac:dyDescent="0.35">
      <c r="A36" s="284"/>
      <c r="B36" s="293" t="s">
        <v>166</v>
      </c>
      <c r="C36" s="285">
        <v>6.1896528200334995</v>
      </c>
      <c r="D36" s="285">
        <v>0</v>
      </c>
      <c r="E36" s="286">
        <v>0</v>
      </c>
      <c r="F36" s="285">
        <v>6.1896528200195009</v>
      </c>
      <c r="G36" s="287">
        <v>3.7999999999999999E-2</v>
      </c>
      <c r="H36" s="285">
        <v>16</v>
      </c>
      <c r="I36" s="287">
        <v>0.336894444849345</v>
      </c>
      <c r="J36" s="285">
        <v>0</v>
      </c>
      <c r="K36" s="285">
        <v>4.51836028449432</v>
      </c>
      <c r="L36" s="288">
        <v>0.72998606155750179</v>
      </c>
      <c r="M36" s="285">
        <v>7.9239866723204599E-2</v>
      </c>
      <c r="N36" s="285">
        <v>-8.7504170002192294E-2</v>
      </c>
    </row>
    <row r="37" spans="1:14" ht="15.75" thickBot="1" x14ac:dyDescent="0.35">
      <c r="A37" s="284"/>
      <c r="B37" s="293" t="s">
        <v>167</v>
      </c>
      <c r="C37" s="285">
        <v>5.3987293500220002</v>
      </c>
      <c r="D37" s="285">
        <v>0</v>
      </c>
      <c r="E37" s="286">
        <v>0</v>
      </c>
      <c r="F37" s="285">
        <v>5.3987293504292202</v>
      </c>
      <c r="G37" s="287">
        <v>7.2026332407360005E-2</v>
      </c>
      <c r="H37" s="285">
        <v>11</v>
      </c>
      <c r="I37" s="287">
        <v>0.33976829038753498</v>
      </c>
      <c r="J37" s="285">
        <v>0</v>
      </c>
      <c r="K37" s="285">
        <v>5.4538205853385007</v>
      </c>
      <c r="L37" s="288">
        <v>1.0102044817091822</v>
      </c>
      <c r="M37" s="285">
        <v>0.13213045698661599</v>
      </c>
      <c r="N37" s="285">
        <v>-4.1181140000193503E-2</v>
      </c>
    </row>
    <row r="38" spans="1:14" ht="15.75" thickBot="1" x14ac:dyDescent="0.35">
      <c r="A38" s="284"/>
      <c r="B38" s="284" t="s">
        <v>168</v>
      </c>
      <c r="C38" s="285">
        <v>1.3376826299964297</v>
      </c>
      <c r="D38" s="285">
        <v>1.55542999998109E-3</v>
      </c>
      <c r="E38" s="286">
        <v>0.4</v>
      </c>
      <c r="F38" s="285">
        <v>1.3383048016722101</v>
      </c>
      <c r="G38" s="287">
        <v>0.165992249129744</v>
      </c>
      <c r="H38" s="285">
        <v>6</v>
      </c>
      <c r="I38" s="287">
        <v>0.338953614028353</v>
      </c>
      <c r="J38" s="285">
        <v>0</v>
      </c>
      <c r="K38" s="285">
        <v>1.8355240596495099</v>
      </c>
      <c r="L38" s="288">
        <v>1.3715291593933048</v>
      </c>
      <c r="M38" s="285">
        <v>7.5137618819060198E-2</v>
      </c>
      <c r="N38" s="285">
        <v>-2.6017200994580197E-2</v>
      </c>
    </row>
    <row r="39" spans="1:14" ht="15.75" thickBot="1" x14ac:dyDescent="0.35">
      <c r="A39" s="284"/>
      <c r="B39" s="293" t="s">
        <v>169</v>
      </c>
      <c r="C39" s="285">
        <v>1.26512734999559</v>
      </c>
      <c r="D39" s="285">
        <v>1.55542999998109E-3</v>
      </c>
      <c r="E39" s="286">
        <v>0.4</v>
      </c>
      <c r="F39" s="285">
        <v>1.2657495217519699</v>
      </c>
      <c r="G39" s="287">
        <v>0.15490000000000001</v>
      </c>
      <c r="H39" s="285">
        <v>5</v>
      </c>
      <c r="I39" s="287">
        <v>0.33957269390918199</v>
      </c>
      <c r="J39" s="285">
        <v>0</v>
      </c>
      <c r="K39" s="285">
        <v>1.7315494828444</v>
      </c>
      <c r="L39" s="288">
        <v>1.3680032684884602</v>
      </c>
      <c r="M39" s="285">
        <v>6.6578184714422783E-2</v>
      </c>
      <c r="N39" s="285">
        <v>-2.40829409945609E-2</v>
      </c>
    </row>
    <row r="40" spans="1:14" ht="15.75" thickBot="1" x14ac:dyDescent="0.35">
      <c r="A40" s="284"/>
      <c r="B40" s="293" t="s">
        <v>170</v>
      </c>
      <c r="C40" s="285">
        <v>0</v>
      </c>
      <c r="D40" s="285">
        <v>0</v>
      </c>
      <c r="E40" s="286">
        <v>0</v>
      </c>
      <c r="F40" s="285">
        <v>0</v>
      </c>
      <c r="G40" s="287">
        <v>0</v>
      </c>
      <c r="H40" s="285">
        <v>0</v>
      </c>
      <c r="I40" s="287">
        <v>0</v>
      </c>
      <c r="J40" s="285">
        <v>0</v>
      </c>
      <c r="K40" s="285">
        <v>0</v>
      </c>
      <c r="L40" s="288"/>
      <c r="M40" s="285">
        <v>0</v>
      </c>
      <c r="N40" s="285">
        <v>0</v>
      </c>
    </row>
    <row r="41" spans="1:14" ht="15.75" thickBot="1" x14ac:dyDescent="0.35">
      <c r="A41" s="284"/>
      <c r="B41" s="293" t="s">
        <v>171</v>
      </c>
      <c r="C41" s="285">
        <v>7.2555280000836095E-2</v>
      </c>
      <c r="D41" s="285">
        <v>0</v>
      </c>
      <c r="E41" s="286">
        <v>0</v>
      </c>
      <c r="F41" s="285">
        <v>7.2555279920240009E-2</v>
      </c>
      <c r="G41" s="287">
        <v>0.35949999999999999</v>
      </c>
      <c r="H41" s="285">
        <v>1</v>
      </c>
      <c r="I41" s="287">
        <v>0.32815357213000002</v>
      </c>
      <c r="J41" s="285">
        <v>0</v>
      </c>
      <c r="K41" s="285">
        <v>0.10397457680511499</v>
      </c>
      <c r="L41" s="288"/>
      <c r="M41" s="285">
        <v>8.5594341046374197E-3</v>
      </c>
      <c r="N41" s="285">
        <v>-1.9342600000192701E-3</v>
      </c>
    </row>
    <row r="42" spans="1:14" ht="15.75" thickBot="1" x14ac:dyDescent="0.35">
      <c r="A42" s="284"/>
      <c r="B42" s="284" t="s">
        <v>172</v>
      </c>
      <c r="C42" s="285">
        <v>2.7732582300194504</v>
      </c>
      <c r="D42" s="285">
        <v>0</v>
      </c>
      <c r="E42" s="286">
        <v>0</v>
      </c>
      <c r="F42" s="285">
        <v>2.7732582300448998</v>
      </c>
      <c r="G42" s="287">
        <v>1</v>
      </c>
      <c r="H42" s="285">
        <v>8</v>
      </c>
      <c r="I42" s="287">
        <v>0.85270022044785199</v>
      </c>
      <c r="J42" s="285">
        <v>0</v>
      </c>
      <c r="K42" s="285">
        <v>3.0582405286915999</v>
      </c>
      <c r="L42" s="288">
        <v>1.1027608231931889</v>
      </c>
      <c r="M42" s="285">
        <v>2.3647579041181097</v>
      </c>
      <c r="N42" s="285">
        <v>-1.9255009700210701</v>
      </c>
    </row>
    <row r="43" spans="1:14" ht="15.75" thickBot="1" x14ac:dyDescent="0.35">
      <c r="A43" s="290" t="s">
        <v>173</v>
      </c>
      <c r="B43" s="290" t="s">
        <v>531</v>
      </c>
      <c r="C43" s="291">
        <v>58.769264900119502</v>
      </c>
      <c r="D43" s="291">
        <v>1.5244854299892769</v>
      </c>
      <c r="E43" s="292"/>
      <c r="F43" s="291">
        <v>59.379059069979732</v>
      </c>
      <c r="G43" s="292"/>
      <c r="H43" s="291">
        <v>152</v>
      </c>
      <c r="I43" s="292"/>
      <c r="J43" s="292"/>
      <c r="K43" s="291">
        <v>27.046087300084118</v>
      </c>
      <c r="L43" s="292">
        <v>0.45548191102539393</v>
      </c>
      <c r="M43" s="291">
        <v>2.7884921441690445</v>
      </c>
      <c r="N43" s="291">
        <v>-2.1534150978525171</v>
      </c>
    </row>
    <row r="44" spans="1:14" ht="15.75" thickBot="1" x14ac:dyDescent="0.35">
      <c r="A44" s="290" t="s">
        <v>829</v>
      </c>
      <c r="B44" s="284"/>
      <c r="C44" s="285"/>
      <c r="D44" s="285"/>
      <c r="E44" s="288"/>
      <c r="F44" s="285"/>
      <c r="G44" s="288"/>
      <c r="H44" s="285"/>
      <c r="I44" s="288"/>
      <c r="J44" s="288"/>
      <c r="K44" s="285"/>
      <c r="L44" s="288"/>
      <c r="M44" s="285"/>
      <c r="N44" s="285"/>
    </row>
    <row r="45" spans="1:14" ht="15.75" thickBot="1" x14ac:dyDescent="0.35">
      <c r="A45" s="284" t="s">
        <v>174</v>
      </c>
      <c r="B45" s="284" t="s">
        <v>156</v>
      </c>
      <c r="C45" s="285">
        <v>22107.6720411809</v>
      </c>
      <c r="D45" s="285">
        <v>363.23669558494004</v>
      </c>
      <c r="E45" s="286">
        <v>0.40253451933029899</v>
      </c>
      <c r="F45" s="285">
        <v>22253.887349872501</v>
      </c>
      <c r="G45" s="287">
        <v>8.0000000000001804E-4</v>
      </c>
      <c r="H45" s="285">
        <v>108868</v>
      </c>
      <c r="I45" s="287">
        <v>0.387977857891316</v>
      </c>
      <c r="J45" s="285">
        <v>0</v>
      </c>
      <c r="K45" s="285">
        <v>1726.5118186341701</v>
      </c>
      <c r="L45" s="288">
        <v>7.7582482174471057E-2</v>
      </c>
      <c r="M45" s="285">
        <v>6.9072123561656502</v>
      </c>
      <c r="N45" s="285">
        <v>-13.032062764968199</v>
      </c>
    </row>
    <row r="46" spans="1:14" ht="15.75" thickBot="1" x14ac:dyDescent="0.35">
      <c r="A46" s="284" t="s">
        <v>174</v>
      </c>
      <c r="B46" s="284" t="s">
        <v>157</v>
      </c>
      <c r="C46" s="285">
        <v>22107.6720411809</v>
      </c>
      <c r="D46" s="285">
        <v>363.23669558494004</v>
      </c>
      <c r="E46" s="286">
        <v>0.40253451933029899</v>
      </c>
      <c r="F46" s="285">
        <v>22253.887349872501</v>
      </c>
      <c r="G46" s="287">
        <v>8.0000000000001804E-4</v>
      </c>
      <c r="H46" s="285">
        <v>108868</v>
      </c>
      <c r="I46" s="287">
        <v>0.387977857891316</v>
      </c>
      <c r="J46" s="285">
        <v>0</v>
      </c>
      <c r="K46" s="285">
        <v>1726.5118186341701</v>
      </c>
      <c r="L46" s="288">
        <v>7.7582482174471057E-2</v>
      </c>
      <c r="M46" s="285">
        <v>6.9072123561656502</v>
      </c>
      <c r="N46" s="285">
        <v>-13.032062764968199</v>
      </c>
    </row>
    <row r="47" spans="1:14" ht="15.75" thickBot="1" x14ac:dyDescent="0.35">
      <c r="A47" s="284" t="s">
        <v>174</v>
      </c>
      <c r="B47" s="284" t="s">
        <v>158</v>
      </c>
      <c r="C47" s="285">
        <v>0</v>
      </c>
      <c r="D47" s="285">
        <v>0</v>
      </c>
      <c r="E47" s="286">
        <v>0</v>
      </c>
      <c r="F47" s="285">
        <v>0</v>
      </c>
      <c r="G47" s="287">
        <v>0</v>
      </c>
      <c r="H47" s="285">
        <v>0</v>
      </c>
      <c r="I47" s="287">
        <v>0</v>
      </c>
      <c r="J47" s="285">
        <v>0</v>
      </c>
      <c r="K47" s="285">
        <v>0</v>
      </c>
      <c r="L47" s="288"/>
      <c r="M47" s="285">
        <v>0</v>
      </c>
      <c r="N47" s="285">
        <v>0</v>
      </c>
    </row>
    <row r="48" spans="1:14" ht="15.75" thickBot="1" x14ac:dyDescent="0.35">
      <c r="A48" s="284" t="s">
        <v>174</v>
      </c>
      <c r="B48" s="284" t="s">
        <v>159</v>
      </c>
      <c r="C48" s="285">
        <v>2995.54750415434</v>
      </c>
      <c r="D48" s="285">
        <v>47.264754809714297</v>
      </c>
      <c r="E48" s="286">
        <v>0.40158803154550998</v>
      </c>
      <c r="F48" s="285">
        <v>3014.5284639968199</v>
      </c>
      <c r="G48" s="287">
        <v>1.8606339819293E-3</v>
      </c>
      <c r="H48" s="285">
        <v>12268</v>
      </c>
      <c r="I48" s="287">
        <v>0.41609844981042798</v>
      </c>
      <c r="J48" s="285">
        <v>0</v>
      </c>
      <c r="K48" s="285">
        <v>474.72237952603103</v>
      </c>
      <c r="L48" s="288">
        <v>0.15747815460883696</v>
      </c>
      <c r="M48" s="285">
        <v>2.3352716234284698</v>
      </c>
      <c r="N48" s="285">
        <v>-6.1337573372443703</v>
      </c>
    </row>
    <row r="49" spans="1:14" ht="15.75" thickBot="1" x14ac:dyDescent="0.35">
      <c r="A49" s="284" t="s">
        <v>174</v>
      </c>
      <c r="B49" s="284" t="s">
        <v>160</v>
      </c>
      <c r="C49" s="285">
        <v>1639.54734706822</v>
      </c>
      <c r="D49" s="285">
        <v>24.467413579444401</v>
      </c>
      <c r="E49" s="286">
        <v>0.41205076884356501</v>
      </c>
      <c r="F49" s="285">
        <v>1649.62916364378</v>
      </c>
      <c r="G49" s="287">
        <v>3.8999999999999898E-3</v>
      </c>
      <c r="H49" s="285">
        <v>6986</v>
      </c>
      <c r="I49" s="287">
        <v>0.41828074921971797</v>
      </c>
      <c r="J49" s="285">
        <v>0</v>
      </c>
      <c r="K49" s="285">
        <v>450.91871910181897</v>
      </c>
      <c r="L49" s="288">
        <v>0.27334550639599997</v>
      </c>
      <c r="M49" s="285">
        <v>2.6910316777640895</v>
      </c>
      <c r="N49" s="285">
        <v>-5.9974874965871399</v>
      </c>
    </row>
    <row r="50" spans="1:14" ht="15.75" thickBot="1" x14ac:dyDescent="0.35">
      <c r="A50" s="284" t="s">
        <v>174</v>
      </c>
      <c r="B50" s="284" t="s">
        <v>161</v>
      </c>
      <c r="C50" s="285">
        <v>1055.5499864445101</v>
      </c>
      <c r="D50" s="285">
        <v>14.0052469668658</v>
      </c>
      <c r="E50" s="286">
        <v>0.40064679643021001</v>
      </c>
      <c r="F50" s="285">
        <v>1061.1611437613301</v>
      </c>
      <c r="G50" s="287">
        <v>7.1000000000000004E-3</v>
      </c>
      <c r="H50" s="285">
        <v>4670</v>
      </c>
      <c r="I50" s="287">
        <v>0.42144463829254297</v>
      </c>
      <c r="J50" s="285">
        <v>0</v>
      </c>
      <c r="K50" s="285">
        <v>444.78328500858004</v>
      </c>
      <c r="L50" s="288">
        <v>0.41914773041163855</v>
      </c>
      <c r="M50" s="285">
        <v>3.1752667882584302</v>
      </c>
      <c r="N50" s="285">
        <v>-6.8739347968849396</v>
      </c>
    </row>
    <row r="51" spans="1:14" ht="15.75" thickBot="1" x14ac:dyDescent="0.35">
      <c r="A51" s="284" t="s">
        <v>174</v>
      </c>
      <c r="B51" s="284" t="s">
        <v>162</v>
      </c>
      <c r="C51" s="285">
        <v>1508.9938999093299</v>
      </c>
      <c r="D51" s="285">
        <v>17.744855874182999</v>
      </c>
      <c r="E51" s="286">
        <v>0.42062634969047502</v>
      </c>
      <c r="F51" s="285">
        <v>1516.45785386023</v>
      </c>
      <c r="G51" s="287">
        <v>1.65419860092005E-2</v>
      </c>
      <c r="H51" s="285">
        <v>6359</v>
      </c>
      <c r="I51" s="287">
        <v>0.42623466305892399</v>
      </c>
      <c r="J51" s="285">
        <v>0</v>
      </c>
      <c r="K51" s="285">
        <v>1108.9614768210902</v>
      </c>
      <c r="L51" s="288">
        <v>0.73128407360492442</v>
      </c>
      <c r="M51" s="285">
        <v>10.696577652267401</v>
      </c>
      <c r="N51" s="285">
        <v>-17.747511162978</v>
      </c>
    </row>
    <row r="52" spans="1:14" ht="15.75" thickBot="1" x14ac:dyDescent="0.35">
      <c r="A52" s="284" t="s">
        <v>174</v>
      </c>
      <c r="B52" s="293" t="s">
        <v>163</v>
      </c>
      <c r="C52" s="285">
        <v>927.58991588272499</v>
      </c>
      <c r="D52" s="285">
        <v>9.2778117302247303</v>
      </c>
      <c r="E52" s="286">
        <v>0.41619000904371001</v>
      </c>
      <c r="F52" s="285">
        <v>931.451248428555</v>
      </c>
      <c r="G52" s="287">
        <v>1.2800000000000001E-2</v>
      </c>
      <c r="H52" s="285">
        <v>3907</v>
      </c>
      <c r="I52" s="287">
        <v>0.42574928853677402</v>
      </c>
      <c r="J52" s="285">
        <v>0</v>
      </c>
      <c r="K52" s="285">
        <v>584.49616509643806</v>
      </c>
      <c r="L52" s="288">
        <v>0.62751127993283329</v>
      </c>
      <c r="M52" s="285">
        <v>5.0760282409619002</v>
      </c>
      <c r="N52" s="285">
        <v>-8.9368365589921019</v>
      </c>
    </row>
    <row r="53" spans="1:14" ht="15.75" thickBot="1" x14ac:dyDescent="0.35">
      <c r="A53" s="284" t="s">
        <v>174</v>
      </c>
      <c r="B53" s="293" t="s">
        <v>164</v>
      </c>
      <c r="C53" s="285">
        <v>581.40398402659798</v>
      </c>
      <c r="D53" s="285">
        <v>8.4670441439582795</v>
      </c>
      <c r="E53" s="286">
        <v>0.42548749516131801</v>
      </c>
      <c r="F53" s="285">
        <v>585.00660543166691</v>
      </c>
      <c r="G53" s="287">
        <v>2.2499999999999999E-2</v>
      </c>
      <c r="H53" s="285">
        <v>2452</v>
      </c>
      <c r="I53" s="287">
        <v>0.42700747946888601</v>
      </c>
      <c r="J53" s="285">
        <v>0</v>
      </c>
      <c r="K53" s="285">
        <v>524.46531172464199</v>
      </c>
      <c r="L53" s="288">
        <v>0.89651177756813105</v>
      </c>
      <c r="M53" s="285">
        <v>5.6205494113055705</v>
      </c>
      <c r="N53" s="285">
        <v>-8.8106746039858201</v>
      </c>
    </row>
    <row r="54" spans="1:14" ht="15.75" thickBot="1" x14ac:dyDescent="0.35">
      <c r="A54" s="284" t="s">
        <v>174</v>
      </c>
      <c r="B54" s="284" t="s">
        <v>165</v>
      </c>
      <c r="C54" s="285">
        <v>790.8101445223989</v>
      </c>
      <c r="D54" s="285">
        <v>123.89947550144299</v>
      </c>
      <c r="E54" s="286">
        <v>0.40070137243267101</v>
      </c>
      <c r="F54" s="285">
        <v>840.45683438729293</v>
      </c>
      <c r="G54" s="287">
        <v>5.7229319486016603E-2</v>
      </c>
      <c r="H54" s="285">
        <v>3313</v>
      </c>
      <c r="I54" s="287">
        <v>0.431327172707338</v>
      </c>
      <c r="J54" s="285">
        <v>0</v>
      </c>
      <c r="K54" s="285">
        <v>1243.2721509681401</v>
      </c>
      <c r="L54" s="288">
        <v>1.4792813861457932</v>
      </c>
      <c r="M54" s="285">
        <v>20.788452535648201</v>
      </c>
      <c r="N54" s="285">
        <v>-17.135678058394099</v>
      </c>
    </row>
    <row r="55" spans="1:14" ht="15.75" thickBot="1" x14ac:dyDescent="0.35">
      <c r="A55" s="284" t="s">
        <v>174</v>
      </c>
      <c r="B55" s="293" t="s">
        <v>166</v>
      </c>
      <c r="C55" s="285">
        <v>414.85586260089099</v>
      </c>
      <c r="D55" s="285">
        <v>6.8704577898221304</v>
      </c>
      <c r="E55" s="286">
        <v>0.40203523801887198</v>
      </c>
      <c r="F55" s="285">
        <v>417.618028726315</v>
      </c>
      <c r="G55" s="287">
        <v>3.7999999999999999E-2</v>
      </c>
      <c r="H55" s="285">
        <v>1662</v>
      </c>
      <c r="I55" s="287">
        <v>0.429734454282863</v>
      </c>
      <c r="J55" s="285">
        <v>0</v>
      </c>
      <c r="K55" s="285">
        <v>510.39000167608401</v>
      </c>
      <c r="L55" s="288">
        <v>1.2221455171193456</v>
      </c>
      <c r="M55" s="285">
        <v>6.8196645155887303</v>
      </c>
      <c r="N55" s="285">
        <v>-7.5581318365921399</v>
      </c>
    </row>
    <row r="56" spans="1:14" ht="15.75" thickBot="1" x14ac:dyDescent="0.35">
      <c r="A56" s="284" t="s">
        <v>174</v>
      </c>
      <c r="B56" s="293" t="s">
        <v>167</v>
      </c>
      <c r="C56" s="285">
        <v>375.95428192150803</v>
      </c>
      <c r="D56" s="285">
        <v>117.02901771162</v>
      </c>
      <c r="E56" s="286">
        <v>0.40062306478396498</v>
      </c>
      <c r="F56" s="285">
        <v>422.83880566097895</v>
      </c>
      <c r="G56" s="287">
        <v>7.62212151918647E-2</v>
      </c>
      <c r="H56" s="285">
        <v>1651</v>
      </c>
      <c r="I56" s="287">
        <v>0.43290022588940502</v>
      </c>
      <c r="J56" s="285">
        <v>0</v>
      </c>
      <c r="K56" s="285">
        <v>732.88214929205708</v>
      </c>
      <c r="L56" s="288">
        <v>1.7332424069886876</v>
      </c>
      <c r="M56" s="285">
        <v>13.968788020059399</v>
      </c>
      <c r="N56" s="285">
        <v>-9.5775462218019118</v>
      </c>
    </row>
    <row r="57" spans="1:14" ht="15.75" thickBot="1" x14ac:dyDescent="0.35">
      <c r="A57" s="284" t="s">
        <v>174</v>
      </c>
      <c r="B57" s="284" t="s">
        <v>168</v>
      </c>
      <c r="C57" s="285">
        <v>278.40001278386097</v>
      </c>
      <c r="D57" s="285">
        <v>1.0227027612944899</v>
      </c>
      <c r="E57" s="286">
        <v>0.40700912970550002</v>
      </c>
      <c r="F57" s="285">
        <v>278.81626214277202</v>
      </c>
      <c r="G57" s="287">
        <v>0.238437503186334</v>
      </c>
      <c r="H57" s="285">
        <v>1129</v>
      </c>
      <c r="I57" s="287">
        <v>0.42694797415784203</v>
      </c>
      <c r="J57" s="285">
        <v>0</v>
      </c>
      <c r="K57" s="285">
        <v>627.05797971775701</v>
      </c>
      <c r="L57" s="288">
        <v>2.2490007394068807</v>
      </c>
      <c r="M57" s="285">
        <v>28.785066431743502</v>
      </c>
      <c r="N57" s="285">
        <v>-13.8232401310871</v>
      </c>
    </row>
    <row r="58" spans="1:14" ht="15.75" thickBot="1" x14ac:dyDescent="0.35">
      <c r="A58" s="284" t="s">
        <v>174</v>
      </c>
      <c r="B58" s="293" t="s">
        <v>169</v>
      </c>
      <c r="C58" s="285">
        <v>190.395204574617</v>
      </c>
      <c r="D58" s="285">
        <v>0.93713331890180906</v>
      </c>
      <c r="E58" s="286">
        <v>0.40764913183589102</v>
      </c>
      <c r="F58" s="285">
        <v>190.77722615658598</v>
      </c>
      <c r="G58" s="287">
        <v>0.15490000000000001</v>
      </c>
      <c r="H58" s="285">
        <v>765</v>
      </c>
      <c r="I58" s="287">
        <v>0.42197145810637099</v>
      </c>
      <c r="J58" s="285">
        <v>0</v>
      </c>
      <c r="K58" s="285">
        <v>425.66310296986097</v>
      </c>
      <c r="L58" s="288">
        <v>2.2312050109193091</v>
      </c>
      <c r="M58" s="285">
        <v>12.469844111261999</v>
      </c>
      <c r="N58" s="285">
        <v>-9.6658592321076</v>
      </c>
    </row>
    <row r="59" spans="1:14" ht="15.75" thickBot="1" x14ac:dyDescent="0.35">
      <c r="A59" s="284" t="s">
        <v>174</v>
      </c>
      <c r="B59" s="293" t="s">
        <v>170</v>
      </c>
      <c r="C59" s="285">
        <v>0</v>
      </c>
      <c r="D59" s="285">
        <v>0</v>
      </c>
      <c r="E59" s="286">
        <v>0</v>
      </c>
      <c r="F59" s="285">
        <v>0</v>
      </c>
      <c r="G59" s="287">
        <v>0</v>
      </c>
      <c r="H59" s="285">
        <v>0</v>
      </c>
      <c r="I59" s="287">
        <v>0</v>
      </c>
      <c r="J59" s="285">
        <v>0</v>
      </c>
      <c r="K59" s="285">
        <v>0</v>
      </c>
      <c r="L59" s="288"/>
      <c r="M59" s="285">
        <v>0</v>
      </c>
      <c r="N59" s="285">
        <v>0</v>
      </c>
    </row>
    <row r="60" spans="1:14" ht="15.75" thickBot="1" x14ac:dyDescent="0.35">
      <c r="A60" s="284" t="s">
        <v>174</v>
      </c>
      <c r="B60" s="293" t="s">
        <v>171</v>
      </c>
      <c r="C60" s="285">
        <v>88.004808209244601</v>
      </c>
      <c r="D60" s="285">
        <v>8.556944239268191E-2</v>
      </c>
      <c r="E60" s="286">
        <v>0.4</v>
      </c>
      <c r="F60" s="285">
        <v>88.039035986185894</v>
      </c>
      <c r="G60" s="287">
        <v>0.41946007981287098</v>
      </c>
      <c r="H60" s="285">
        <v>364</v>
      </c>
      <c r="I60" s="287">
        <v>0.43773189424043601</v>
      </c>
      <c r="J60" s="285">
        <v>0</v>
      </c>
      <c r="K60" s="285">
        <v>201.39487674789601</v>
      </c>
      <c r="L60" s="288">
        <v>2.2875634028920611</v>
      </c>
      <c r="M60" s="285">
        <v>16.315222320481499</v>
      </c>
      <c r="N60" s="285">
        <v>-4.1573808989795094</v>
      </c>
    </row>
    <row r="61" spans="1:14" ht="15.75" thickBot="1" x14ac:dyDescent="0.35">
      <c r="A61" s="284" t="s">
        <v>174</v>
      </c>
      <c r="B61" s="284" t="s">
        <v>172</v>
      </c>
      <c r="C61" s="285">
        <v>701.45857326958594</v>
      </c>
      <c r="D61" s="285">
        <v>0.12296687648723699</v>
      </c>
      <c r="E61" s="286">
        <v>1</v>
      </c>
      <c r="F61" s="285">
        <v>701.58154013927299</v>
      </c>
      <c r="G61" s="287">
        <v>1</v>
      </c>
      <c r="H61" s="285">
        <v>3377</v>
      </c>
      <c r="I61" s="287">
        <v>0.701121986422793</v>
      </c>
      <c r="J61" s="285">
        <v>0</v>
      </c>
      <c r="K61" s="285">
        <v>875.94452720399602</v>
      </c>
      <c r="L61" s="288">
        <v>1.248528470447084</v>
      </c>
      <c r="M61" s="285">
        <v>491.89424306001001</v>
      </c>
      <c r="N61" s="285">
        <v>-358.78824882607302</v>
      </c>
    </row>
    <row r="62" spans="1:14" ht="15.75" thickBot="1" x14ac:dyDescent="0.35">
      <c r="A62" s="290" t="s">
        <v>830</v>
      </c>
      <c r="B62" s="290" t="s">
        <v>531</v>
      </c>
      <c r="C62" s="291">
        <v>31077.979509333149</v>
      </c>
      <c r="D62" s="291">
        <v>591.7641119543722</v>
      </c>
      <c r="E62" s="292"/>
      <c r="F62" s="291">
        <v>31316.518611803996</v>
      </c>
      <c r="G62" s="292"/>
      <c r="H62" s="291">
        <v>146970</v>
      </c>
      <c r="I62" s="292"/>
      <c r="J62" s="292"/>
      <c r="K62" s="291">
        <v>6952.1723369815818</v>
      </c>
      <c r="L62" s="292">
        <v>0.22199697300839596</v>
      </c>
      <c r="M62" s="291">
        <v>567.27312212528579</v>
      </c>
      <c r="N62" s="291">
        <v>-439.53192057421688</v>
      </c>
    </row>
    <row r="63" spans="1:14" ht="15.75" thickBot="1" x14ac:dyDescent="0.35">
      <c r="A63" s="290" t="s">
        <v>831</v>
      </c>
      <c r="B63" s="284"/>
      <c r="C63" s="291"/>
      <c r="D63" s="291"/>
      <c r="E63" s="288"/>
      <c r="F63" s="291"/>
      <c r="G63" s="288"/>
      <c r="H63" s="291"/>
      <c r="I63" s="288"/>
      <c r="J63" s="288"/>
      <c r="K63" s="291"/>
      <c r="L63" s="292"/>
      <c r="M63" s="291"/>
      <c r="N63" s="291"/>
    </row>
    <row r="64" spans="1:14" ht="15.75" thickBot="1" x14ac:dyDescent="0.35">
      <c r="A64" s="284" t="s">
        <v>175</v>
      </c>
      <c r="B64" s="284" t="s">
        <v>156</v>
      </c>
      <c r="C64" s="285">
        <v>594.51682983031992</v>
      </c>
      <c r="D64" s="285">
        <v>2600.4530216387998</v>
      </c>
      <c r="E64" s="286">
        <v>0.620325227726366</v>
      </c>
      <c r="F64" s="285">
        <v>2207.6434422654702</v>
      </c>
      <c r="G64" s="287">
        <v>1.00000000000002E-3</v>
      </c>
      <c r="H64" s="285">
        <v>461814</v>
      </c>
      <c r="I64" s="287">
        <v>0.67558969008860004</v>
      </c>
      <c r="J64" s="285">
        <v>0</v>
      </c>
      <c r="K64" s="285">
        <v>89.771148470010587</v>
      </c>
      <c r="L64" s="288">
        <v>4.0663789609923597E-2</v>
      </c>
      <c r="M64" s="285">
        <v>1.4914611489859602</v>
      </c>
      <c r="N64" s="285">
        <v>-4.9054113700018496</v>
      </c>
    </row>
    <row r="65" spans="1:14" ht="15.75" thickBot="1" x14ac:dyDescent="0.35">
      <c r="A65" s="284" t="s">
        <v>175</v>
      </c>
      <c r="B65" s="284" t="s">
        <v>157</v>
      </c>
      <c r="C65" s="285">
        <v>0</v>
      </c>
      <c r="D65" s="285">
        <v>0</v>
      </c>
      <c r="E65" s="286">
        <v>0</v>
      </c>
      <c r="F65" s="285">
        <v>0</v>
      </c>
      <c r="G65" s="287">
        <v>0</v>
      </c>
      <c r="H65" s="285">
        <v>0</v>
      </c>
      <c r="I65" s="287">
        <v>0</v>
      </c>
      <c r="J65" s="285">
        <v>0</v>
      </c>
      <c r="K65" s="285">
        <v>0</v>
      </c>
      <c r="L65" s="288" t="e">
        <v>#DIV/0!</v>
      </c>
      <c r="M65" s="285">
        <v>0</v>
      </c>
      <c r="N65" s="285">
        <v>0</v>
      </c>
    </row>
    <row r="66" spans="1:14" ht="15.75" thickBot="1" x14ac:dyDescent="0.35">
      <c r="A66" s="284" t="s">
        <v>175</v>
      </c>
      <c r="B66" s="284" t="s">
        <v>158</v>
      </c>
      <c r="C66" s="285">
        <v>594.51682983031992</v>
      </c>
      <c r="D66" s="285">
        <v>2600.4530216387998</v>
      </c>
      <c r="E66" s="286">
        <v>0.620325227726366</v>
      </c>
      <c r="F66" s="285">
        <v>2207.6434422654702</v>
      </c>
      <c r="G66" s="287">
        <v>1.00000000000002E-3</v>
      </c>
      <c r="H66" s="285">
        <v>461814</v>
      </c>
      <c r="I66" s="287">
        <v>0.67558969008860004</v>
      </c>
      <c r="J66" s="285">
        <v>0</v>
      </c>
      <c r="K66" s="285">
        <v>89.771148470010587</v>
      </c>
      <c r="L66" s="288"/>
      <c r="M66" s="285">
        <v>1.4914611489859602</v>
      </c>
      <c r="N66" s="285">
        <v>-4.9054113700018496</v>
      </c>
    </row>
    <row r="67" spans="1:14" ht="15.75" thickBot="1" x14ac:dyDescent="0.35">
      <c r="A67" s="284" t="s">
        <v>175</v>
      </c>
      <c r="B67" s="284" t="s">
        <v>159</v>
      </c>
      <c r="C67" s="285">
        <v>209.26685968998302</v>
      </c>
      <c r="D67" s="285">
        <v>322.16488009992094</v>
      </c>
      <c r="E67" s="286">
        <v>0.68175446794026395</v>
      </c>
      <c r="F67" s="285">
        <v>428.90420609722099</v>
      </c>
      <c r="G67" s="287">
        <v>1.9079452434308899E-3</v>
      </c>
      <c r="H67" s="285">
        <v>75924</v>
      </c>
      <c r="I67" s="287">
        <v>0.73623104345292101</v>
      </c>
      <c r="J67" s="285">
        <v>0</v>
      </c>
      <c r="K67" s="285">
        <v>32.347312173286298</v>
      </c>
      <c r="L67" s="288">
        <v>7.5418500712846906E-2</v>
      </c>
      <c r="M67" s="285">
        <v>0.60375127019897801</v>
      </c>
      <c r="N67" s="285">
        <v>-3.9246938100000404</v>
      </c>
    </row>
    <row r="68" spans="1:14" ht="15.75" thickBot="1" x14ac:dyDescent="0.35">
      <c r="A68" s="284" t="s">
        <v>175</v>
      </c>
      <c r="B68" s="284" t="s">
        <v>160</v>
      </c>
      <c r="C68" s="285">
        <v>195.61902408999498</v>
      </c>
      <c r="D68" s="285">
        <v>194.149155949987</v>
      </c>
      <c r="E68" s="286">
        <v>0.71244339038086701</v>
      </c>
      <c r="F68" s="285">
        <v>333.93930690524502</v>
      </c>
      <c r="G68" s="287">
        <v>3.90000000000009E-3</v>
      </c>
      <c r="H68" s="285">
        <v>52953</v>
      </c>
      <c r="I68" s="287">
        <v>0.764813333536704</v>
      </c>
      <c r="J68" s="285">
        <v>0</v>
      </c>
      <c r="K68" s="285">
        <v>46.767822612068102</v>
      </c>
      <c r="L68" s="288">
        <v>0.14004887009404504</v>
      </c>
      <c r="M68" s="285">
        <v>0.99606481460121998</v>
      </c>
      <c r="N68" s="285">
        <v>-4.3557966699983899</v>
      </c>
    </row>
    <row r="69" spans="1:14" ht="15.75" thickBot="1" x14ac:dyDescent="0.35">
      <c r="A69" s="284" t="s">
        <v>175</v>
      </c>
      <c r="B69" s="284" t="s">
        <v>161</v>
      </c>
      <c r="C69" s="285">
        <v>190.46640033999498</v>
      </c>
      <c r="D69" s="285">
        <v>139.638892509995</v>
      </c>
      <c r="E69" s="286">
        <v>0.73158751778094</v>
      </c>
      <c r="F69" s="285">
        <v>292.62447107154696</v>
      </c>
      <c r="G69" s="287">
        <v>7.1000000000000802E-3</v>
      </c>
      <c r="H69" s="285">
        <v>43120</v>
      </c>
      <c r="I69" s="287">
        <v>0.78484858346947595</v>
      </c>
      <c r="J69" s="285">
        <v>0</v>
      </c>
      <c r="K69" s="285">
        <v>67.486113828501118</v>
      </c>
      <c r="L69" s="288">
        <v>0.23062361661475911</v>
      </c>
      <c r="M69" s="285">
        <v>1.63062790142395</v>
      </c>
      <c r="N69" s="285">
        <v>-5.5324467400002701</v>
      </c>
    </row>
    <row r="70" spans="1:14" ht="15.75" thickBot="1" x14ac:dyDescent="0.35">
      <c r="A70" s="284" t="s">
        <v>175</v>
      </c>
      <c r="B70" s="284" t="s">
        <v>162</v>
      </c>
      <c r="C70" s="285">
        <v>359.83732892004303</v>
      </c>
      <c r="D70" s="285">
        <v>160.64398978003499</v>
      </c>
      <c r="E70" s="286">
        <v>0.76253602719040103</v>
      </c>
      <c r="F70" s="285">
        <v>482.33415870863797</v>
      </c>
      <c r="G70" s="287">
        <v>1.70226971337171E-2</v>
      </c>
      <c r="H70" s="285">
        <v>65210</v>
      </c>
      <c r="I70" s="287">
        <v>0.80011301405944102</v>
      </c>
      <c r="J70" s="285">
        <v>0</v>
      </c>
      <c r="K70" s="285">
        <v>218.35827306067901</v>
      </c>
      <c r="L70" s="288">
        <v>0.45271160899176949</v>
      </c>
      <c r="M70" s="285">
        <v>6.5753702421650102</v>
      </c>
      <c r="N70" s="285">
        <v>-14.3336139400013</v>
      </c>
    </row>
    <row r="71" spans="1:14" ht="15.75" thickBot="1" x14ac:dyDescent="0.35">
      <c r="A71" s="284" t="s">
        <v>175</v>
      </c>
      <c r="B71" s="293" t="s">
        <v>163</v>
      </c>
      <c r="C71" s="285">
        <v>196.53420251004698</v>
      </c>
      <c r="D71" s="285">
        <v>100.214596640046</v>
      </c>
      <c r="E71" s="286">
        <v>0.75663248328976096</v>
      </c>
      <c r="F71" s="285">
        <v>272.35982164957198</v>
      </c>
      <c r="G71" s="287">
        <v>1.27999999999999E-2</v>
      </c>
      <c r="H71" s="285">
        <v>37368</v>
      </c>
      <c r="I71" s="287">
        <v>0.79786474317439005</v>
      </c>
      <c r="J71" s="285">
        <v>0</v>
      </c>
      <c r="K71" s="285">
        <v>100.31726741977701</v>
      </c>
      <c r="L71" s="288">
        <v>0.36832623406858023</v>
      </c>
      <c r="M71" s="285">
        <v>2.7815206291386603</v>
      </c>
      <c r="N71" s="285">
        <v>-6.9843377500009103</v>
      </c>
    </row>
    <row r="72" spans="1:14" ht="15.75" thickBot="1" x14ac:dyDescent="0.35">
      <c r="A72" s="284" t="s">
        <v>175</v>
      </c>
      <c r="B72" s="293" t="s">
        <v>164</v>
      </c>
      <c r="C72" s="285">
        <v>163.30312640999099</v>
      </c>
      <c r="D72" s="285">
        <v>60.429393139989003</v>
      </c>
      <c r="E72" s="286">
        <v>0.77232631698159404</v>
      </c>
      <c r="F72" s="285">
        <v>209.97433705904999</v>
      </c>
      <c r="G72" s="287">
        <v>2.2500000000000301E-2</v>
      </c>
      <c r="H72" s="285">
        <v>27842</v>
      </c>
      <c r="I72" s="287">
        <v>0.80302926880682701</v>
      </c>
      <c r="J72" s="285">
        <v>0</v>
      </c>
      <c r="K72" s="285">
        <v>118.041005640904</v>
      </c>
      <c r="L72" s="288">
        <v>0.56216872639873106</v>
      </c>
      <c r="M72" s="285">
        <v>3.7938496130263801</v>
      </c>
      <c r="N72" s="285">
        <v>-7.3492761900003805</v>
      </c>
    </row>
    <row r="73" spans="1:14" ht="15.75" thickBot="1" x14ac:dyDescent="0.35">
      <c r="A73" s="284" t="s">
        <v>175</v>
      </c>
      <c r="B73" s="284" t="s">
        <v>165</v>
      </c>
      <c r="C73" s="285">
        <v>344.92271543995895</v>
      </c>
      <c r="D73" s="285">
        <v>80.043450770010509</v>
      </c>
      <c r="E73" s="286">
        <v>0.77931153022496302</v>
      </c>
      <c r="F73" s="285">
        <v>407.30149954387201</v>
      </c>
      <c r="G73" s="287">
        <v>6.0398150664642498E-2</v>
      </c>
      <c r="H73" s="285">
        <v>52538</v>
      </c>
      <c r="I73" s="287">
        <v>0.81443470681794905</v>
      </c>
      <c r="J73" s="285">
        <v>0</v>
      </c>
      <c r="K73" s="285">
        <v>444.64804125901202</v>
      </c>
      <c r="L73" s="288">
        <v>1.0916926202259594</v>
      </c>
      <c r="M73" s="285">
        <v>20.033215137656001</v>
      </c>
      <c r="N73" s="285">
        <v>-23.84930482</v>
      </c>
    </row>
    <row r="74" spans="1:14" ht="15.75" thickBot="1" x14ac:dyDescent="0.35">
      <c r="A74" s="284" t="s">
        <v>175</v>
      </c>
      <c r="B74" s="293" t="s">
        <v>166</v>
      </c>
      <c r="C74" s="285">
        <v>144.67867934995499</v>
      </c>
      <c r="D74" s="285">
        <v>36.342031919991001</v>
      </c>
      <c r="E74" s="286">
        <v>0.81368339172708104</v>
      </c>
      <c r="F74" s="285">
        <v>174.2495871397</v>
      </c>
      <c r="G74" s="287">
        <v>3.8000000000000402E-2</v>
      </c>
      <c r="H74" s="285">
        <v>22606</v>
      </c>
      <c r="I74" s="287">
        <v>0.81217820376024896</v>
      </c>
      <c r="J74" s="285">
        <v>0</v>
      </c>
      <c r="K74" s="285">
        <v>143.227638424248</v>
      </c>
      <c r="L74" s="288">
        <v>0.82196830865039028</v>
      </c>
      <c r="M74" s="285">
        <v>5.3778252341852992</v>
      </c>
      <c r="N74" s="285">
        <v>-8.3773416500005808</v>
      </c>
    </row>
    <row r="75" spans="1:14" ht="15.75" thickBot="1" x14ac:dyDescent="0.35">
      <c r="A75" s="284" t="s">
        <v>175</v>
      </c>
      <c r="B75" s="293" t="s">
        <v>167</v>
      </c>
      <c r="C75" s="285">
        <v>200.24403609000001</v>
      </c>
      <c r="D75" s="285">
        <v>43.701418850018804</v>
      </c>
      <c r="E75" s="286">
        <v>0.75072794367954399</v>
      </c>
      <c r="F75" s="285">
        <v>233.05191240416801</v>
      </c>
      <c r="G75" s="287">
        <v>7.7144928091804302E-2</v>
      </c>
      <c r="H75" s="285">
        <v>29932</v>
      </c>
      <c r="I75" s="287">
        <v>0.81612186193344005</v>
      </c>
      <c r="J75" s="285">
        <v>0</v>
      </c>
      <c r="K75" s="285">
        <v>301.420402834762</v>
      </c>
      <c r="L75" s="288">
        <v>1.29336163657832</v>
      </c>
      <c r="M75" s="285">
        <v>14.6553899034707</v>
      </c>
      <c r="N75" s="285">
        <v>-15.471963169999299</v>
      </c>
    </row>
    <row r="76" spans="1:14" ht="15.75" thickBot="1" x14ac:dyDescent="0.35">
      <c r="A76" s="284" t="s">
        <v>175</v>
      </c>
      <c r="B76" s="284" t="s">
        <v>168</v>
      </c>
      <c r="C76" s="285">
        <v>206.26857350999501</v>
      </c>
      <c r="D76" s="285">
        <v>14.700202460004</v>
      </c>
      <c r="E76" s="286">
        <v>0.80101935915726996</v>
      </c>
      <c r="F76" s="285">
        <v>218.043720266696</v>
      </c>
      <c r="G76" s="287">
        <v>0.227754836583624</v>
      </c>
      <c r="H76" s="285">
        <v>25881</v>
      </c>
      <c r="I76" s="287">
        <v>0.83642151571724699</v>
      </c>
      <c r="J76" s="285">
        <v>0</v>
      </c>
      <c r="K76" s="285">
        <v>439.79480853605702</v>
      </c>
      <c r="L76" s="288">
        <v>2.0170028652883487</v>
      </c>
      <c r="M76" s="285">
        <v>41.847574506136695</v>
      </c>
      <c r="N76" s="285">
        <v>-26.325937770002501</v>
      </c>
    </row>
    <row r="77" spans="1:14" ht="15.75" thickBot="1" x14ac:dyDescent="0.35">
      <c r="A77" s="284" t="s">
        <v>175</v>
      </c>
      <c r="B77" s="293" t="s">
        <v>169</v>
      </c>
      <c r="C77" s="285">
        <v>155.53810968002699</v>
      </c>
      <c r="D77" s="285">
        <v>12.126235030007699</v>
      </c>
      <c r="E77" s="286">
        <v>0.91322696136095904</v>
      </c>
      <c r="F77" s="285">
        <v>166.61211444352702</v>
      </c>
      <c r="G77" s="287">
        <v>0.15490000000000001</v>
      </c>
      <c r="H77" s="285">
        <v>19372</v>
      </c>
      <c r="I77" s="287">
        <v>0.83157406542161405</v>
      </c>
      <c r="J77" s="285">
        <v>0</v>
      </c>
      <c r="K77" s="285">
        <v>324.80865066339999</v>
      </c>
      <c r="L77" s="288">
        <v>1.9494899980606963</v>
      </c>
      <c r="M77" s="285">
        <v>21.461443538890201</v>
      </c>
      <c r="N77" s="285">
        <v>-19.284495810001403</v>
      </c>
    </row>
    <row r="78" spans="1:14" ht="15.75" thickBot="1" x14ac:dyDescent="0.35">
      <c r="A78" s="284" t="s">
        <v>175</v>
      </c>
      <c r="B78" s="293" t="s">
        <v>170</v>
      </c>
      <c r="C78" s="285">
        <v>11.257239619988198</v>
      </c>
      <c r="D78" s="285">
        <v>0.69377814999963006</v>
      </c>
      <c r="E78" s="286">
        <v>0.240305771900025</v>
      </c>
      <c r="F78" s="285">
        <v>11.4239585151438</v>
      </c>
      <c r="G78" s="287">
        <v>0.26429999999999998</v>
      </c>
      <c r="H78" s="285">
        <v>1153</v>
      </c>
      <c r="I78" s="287">
        <v>0.82619355093400504</v>
      </c>
      <c r="J78" s="285">
        <v>0</v>
      </c>
      <c r="K78" s="285">
        <v>27.2267369895361</v>
      </c>
      <c r="L78" s="288"/>
      <c r="M78" s="285">
        <v>2.4945693450116502</v>
      </c>
      <c r="N78" s="285">
        <v>-1.33614534000143</v>
      </c>
    </row>
    <row r="79" spans="1:14" ht="15.75" thickBot="1" x14ac:dyDescent="0.35">
      <c r="A79" s="284" t="s">
        <v>175</v>
      </c>
      <c r="B79" s="293" t="s">
        <v>171</v>
      </c>
      <c r="C79" s="285">
        <v>39.4732242099792</v>
      </c>
      <c r="D79" s="285">
        <v>1.8801892799966502</v>
      </c>
      <c r="E79" s="286">
        <v>0.28423898413552101</v>
      </c>
      <c r="F79" s="285">
        <v>40.007647308024097</v>
      </c>
      <c r="G79" s="287">
        <v>0.52072402443904398</v>
      </c>
      <c r="H79" s="285">
        <v>5356</v>
      </c>
      <c r="I79" s="287">
        <v>0.85952929262990996</v>
      </c>
      <c r="J79" s="285">
        <v>0</v>
      </c>
      <c r="K79" s="285">
        <v>87.759420883120001</v>
      </c>
      <c r="L79" s="288">
        <v>2.193566150177459</v>
      </c>
      <c r="M79" s="285">
        <v>17.891561622234697</v>
      </c>
      <c r="N79" s="285">
        <v>-5.7052966199998298</v>
      </c>
    </row>
    <row r="80" spans="1:14" ht="15.75" thickBot="1" x14ac:dyDescent="0.35">
      <c r="A80" s="284" t="s">
        <v>175</v>
      </c>
      <c r="B80" s="284" t="s">
        <v>172</v>
      </c>
      <c r="C80" s="285">
        <v>152.251000400018</v>
      </c>
      <c r="D80" s="285">
        <v>7.8671692999996496</v>
      </c>
      <c r="E80" s="286">
        <v>0</v>
      </c>
      <c r="F80" s="285">
        <v>152.251000382934</v>
      </c>
      <c r="G80" s="287">
        <v>1</v>
      </c>
      <c r="H80" s="285">
        <v>16492</v>
      </c>
      <c r="I80" s="287">
        <v>0.78564474252162697</v>
      </c>
      <c r="J80" s="285">
        <v>0</v>
      </c>
      <c r="K80" s="285">
        <v>148.08711892901701</v>
      </c>
      <c r="L80" s="288">
        <v>0.97265120463284838</v>
      </c>
      <c r="M80" s="285">
        <v>119.61519799450998</v>
      </c>
      <c r="N80" s="285">
        <v>-80.977586749979594</v>
      </c>
    </row>
    <row r="81" spans="1:14" ht="15.75" thickBot="1" x14ac:dyDescent="0.35">
      <c r="A81" s="290" t="s">
        <v>175</v>
      </c>
      <c r="B81" s="290" t="s">
        <v>531</v>
      </c>
      <c r="C81" s="291">
        <v>2253.1487322203075</v>
      </c>
      <c r="D81" s="291">
        <v>3519.6607625087522</v>
      </c>
      <c r="E81" s="292"/>
      <c r="F81" s="291">
        <v>4523.0418052416226</v>
      </c>
      <c r="G81" s="292"/>
      <c r="H81" s="291">
        <v>793932</v>
      </c>
      <c r="I81" s="292"/>
      <c r="J81" s="292"/>
      <c r="K81" s="291">
        <v>1487.2606388686311</v>
      </c>
      <c r="L81" s="292">
        <v>0.32881868063768227</v>
      </c>
      <c r="M81" s="291">
        <v>192.79326301567778</v>
      </c>
      <c r="N81" s="291">
        <v>-164.20479186998395</v>
      </c>
    </row>
  </sheetData>
  <sheetProtection algorithmName="SHA-512" hashValue="OU9N2tBi86yvMG+VE0Hhvr2aQ48LIjbP58C115hkbhzHu5XAWDzPAzTgiaAOF4guImBIsfc4T/ozOiAQnyaA0A==" saltValue="HgSrXymK0t4wUc79Y3FjgA==" spinCount="100000" sheet="1" objects="1" scenarios="1"/>
  <mergeCells count="1">
    <mergeCell ref="A2:N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66D9-11A6-49E9-B70C-9F031255BBFF}">
  <sheetPr>
    <tabColor theme="4" tint="0.59999389629810485"/>
  </sheetPr>
  <dimension ref="A1:D5"/>
  <sheetViews>
    <sheetView workbookViewId="0">
      <selection activeCell="B5" sqref="B5"/>
    </sheetView>
  </sheetViews>
  <sheetFormatPr defaultRowHeight="17.25" x14ac:dyDescent="0.3"/>
  <cols>
    <col min="1" max="1" width="9.140625" style="4"/>
    <col min="2" max="2" width="16.5703125" style="4" customWidth="1"/>
    <col min="3" max="3" width="7.5703125" style="4" customWidth="1"/>
    <col min="4" max="4" width="36" style="4" customWidth="1"/>
    <col min="5" max="16384" width="9.140625" style="4"/>
  </cols>
  <sheetData>
    <row r="1" spans="1:4" x14ac:dyDescent="0.3">
      <c r="A1" s="280" t="s">
        <v>450</v>
      </c>
    </row>
    <row r="3" spans="1:4" x14ac:dyDescent="0.3">
      <c r="B3" s="6" t="s">
        <v>69</v>
      </c>
      <c r="C3" s="135" t="s">
        <v>25</v>
      </c>
      <c r="D3" s="4" t="s">
        <v>250</v>
      </c>
    </row>
    <row r="5" spans="1:4" x14ac:dyDescent="0.3">
      <c r="B5" s="6" t="s">
        <v>87</v>
      </c>
      <c r="C5" s="135" t="s">
        <v>25</v>
      </c>
      <c r="D5" s="4" t="s">
        <v>251</v>
      </c>
    </row>
  </sheetData>
  <sheetProtection algorithmName="SHA-512" hashValue="jF/zau8vlj80qlc4+9uX+On446285+TjwfcEDaFMKSjG/3pk3Rn1oZUYNn0V0SMbOpwG2W8eBUdYWKM96BTgZA==" saltValue="Ju9Hk6pcFfh1cuNbFEvR4A==" spinCount="100000" sheet="1" objects="1" scenarios="1"/>
  <hyperlinks>
    <hyperlink ref="B3" location="'CC1'!A1" display="EU CC1" xr:uid="{1B2B44EF-C46E-4748-A501-5736EB4D4E25}"/>
    <hyperlink ref="B5" location="'CC2'!A1" display="EU CC2" xr:uid="{71D1B09C-7EA6-41C0-BC06-5114B343C066}"/>
    <hyperlink ref="A1" location="'Table of contents'!A1" display="POWRÓT" xr:uid="{B10ED110-1C03-4BB7-87F5-CFF1FD63B21B}"/>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5B46B-2E28-49A9-A0F8-29922C5907CC}">
  <sheetPr>
    <tabColor theme="7" tint="0.79998168889431442"/>
  </sheetPr>
  <dimension ref="A2:P27"/>
  <sheetViews>
    <sheetView workbookViewId="0"/>
  </sheetViews>
  <sheetFormatPr defaultRowHeight="15" x14ac:dyDescent="0.3"/>
  <cols>
    <col min="1" max="1" width="9.28515625" style="27" bestFit="1" customWidth="1"/>
    <col min="2" max="2" width="45.7109375" style="27" customWidth="1"/>
    <col min="3" max="3" width="11.5703125" style="27" bestFit="1" customWidth="1"/>
    <col min="4" max="4" width="15.5703125" style="27" customWidth="1"/>
    <col min="5" max="5" width="16.85546875" style="27" customWidth="1"/>
    <col min="6" max="7" width="16.42578125" style="27" customWidth="1"/>
    <col min="8" max="8" width="14.7109375" style="27" customWidth="1"/>
    <col min="9" max="9" width="14.140625" style="27" customWidth="1"/>
    <col min="10" max="10" width="16.140625" style="27" customWidth="1"/>
    <col min="11" max="11" width="15.7109375" style="27" customWidth="1"/>
    <col min="12" max="12" width="14.85546875" style="27" customWidth="1"/>
    <col min="13" max="13" width="16" style="27" customWidth="1"/>
    <col min="14" max="14" width="14" style="27" customWidth="1"/>
    <col min="15" max="15" width="15" style="27" customWidth="1"/>
    <col min="16" max="16" width="17.140625" style="27" customWidth="1"/>
    <col min="17" max="16384" width="9.140625" style="27"/>
  </cols>
  <sheetData>
    <row r="2" spans="1:16" ht="15.75" x14ac:dyDescent="0.3">
      <c r="A2" s="459" t="s">
        <v>810</v>
      </c>
      <c r="B2" s="459"/>
      <c r="C2" s="459"/>
      <c r="D2" s="459"/>
      <c r="E2" s="459"/>
      <c r="F2" s="459"/>
      <c r="G2" s="459"/>
      <c r="H2" s="459"/>
      <c r="I2" s="459"/>
      <c r="J2" s="459"/>
      <c r="K2" s="459"/>
      <c r="L2" s="459"/>
      <c r="M2" s="459"/>
      <c r="N2" s="459"/>
      <c r="O2" s="459"/>
      <c r="P2" s="459"/>
    </row>
    <row r="3" spans="1:16" ht="15.75" x14ac:dyDescent="0.3">
      <c r="O3" s="434" t="s">
        <v>286</v>
      </c>
    </row>
    <row r="4" spans="1:16" ht="15.75" thickBot="1" x14ac:dyDescent="0.35"/>
    <row r="5" spans="1:16" ht="102.75" customHeight="1" thickBot="1" x14ac:dyDescent="0.35">
      <c r="A5" s="488" t="s">
        <v>177</v>
      </c>
      <c r="B5" s="489"/>
      <c r="C5" s="482" t="s">
        <v>832</v>
      </c>
      <c r="D5" s="485" t="s">
        <v>833</v>
      </c>
      <c r="E5" s="486"/>
      <c r="F5" s="486"/>
      <c r="G5" s="486"/>
      <c r="H5" s="486"/>
      <c r="I5" s="486"/>
      <c r="J5" s="486"/>
      <c r="K5" s="486"/>
      <c r="L5" s="486"/>
      <c r="M5" s="486"/>
      <c r="N5" s="487"/>
      <c r="O5" s="485" t="s">
        <v>846</v>
      </c>
      <c r="P5" s="487"/>
    </row>
    <row r="6" spans="1:16" ht="64.5" thickBot="1" x14ac:dyDescent="0.35">
      <c r="A6" s="488"/>
      <c r="B6" s="489"/>
      <c r="C6" s="483"/>
      <c r="D6" s="485" t="s">
        <v>834</v>
      </c>
      <c r="E6" s="486"/>
      <c r="F6" s="486"/>
      <c r="G6" s="486"/>
      <c r="H6" s="486"/>
      <c r="I6" s="486"/>
      <c r="J6" s="486"/>
      <c r="K6" s="486"/>
      <c r="L6" s="487"/>
      <c r="M6" s="485" t="s">
        <v>844</v>
      </c>
      <c r="N6" s="487"/>
      <c r="O6" s="298" t="s">
        <v>847</v>
      </c>
      <c r="P6" s="298" t="s">
        <v>848</v>
      </c>
    </row>
    <row r="7" spans="1:16" ht="77.25" thickBot="1" x14ac:dyDescent="0.35">
      <c r="A7" s="488"/>
      <c r="B7" s="489"/>
      <c r="C7" s="483"/>
      <c r="D7" s="308" t="s">
        <v>835</v>
      </c>
      <c r="E7" s="45" t="s">
        <v>836</v>
      </c>
      <c r="F7" s="45"/>
      <c r="G7" s="45"/>
      <c r="H7" s="297"/>
      <c r="I7" s="45" t="s">
        <v>840</v>
      </c>
      <c r="J7" s="45"/>
      <c r="K7" s="45"/>
      <c r="L7" s="297"/>
      <c r="M7" s="490" t="s">
        <v>845</v>
      </c>
      <c r="N7" s="490" t="s">
        <v>845</v>
      </c>
      <c r="O7" s="299"/>
      <c r="P7" s="300"/>
    </row>
    <row r="8" spans="1:16" ht="64.5" thickBot="1" x14ac:dyDescent="0.35">
      <c r="A8" s="488"/>
      <c r="B8" s="489"/>
      <c r="C8" s="484"/>
      <c r="D8" s="294"/>
      <c r="E8" s="294"/>
      <c r="F8" s="295" t="s">
        <v>837</v>
      </c>
      <c r="G8" s="296" t="s">
        <v>838</v>
      </c>
      <c r="H8" s="297" t="s">
        <v>839</v>
      </c>
      <c r="I8" s="294"/>
      <c r="J8" s="295" t="s">
        <v>841</v>
      </c>
      <c r="K8" s="296" t="s">
        <v>842</v>
      </c>
      <c r="L8" s="297" t="s">
        <v>843</v>
      </c>
      <c r="M8" s="491"/>
      <c r="N8" s="491"/>
      <c r="O8" s="301"/>
      <c r="P8" s="302"/>
    </row>
    <row r="9" spans="1:16" ht="15.75" thickBot="1" x14ac:dyDescent="0.35">
      <c r="A9" s="303"/>
      <c r="B9" s="303"/>
      <c r="C9" s="303" t="s">
        <v>0</v>
      </c>
      <c r="D9" s="303" t="s">
        <v>1</v>
      </c>
      <c r="E9" s="303" t="s">
        <v>2</v>
      </c>
      <c r="F9" s="303" t="s">
        <v>3</v>
      </c>
      <c r="G9" s="303" t="s">
        <v>4</v>
      </c>
      <c r="H9" s="303" t="s">
        <v>5</v>
      </c>
      <c r="I9" s="303" t="s">
        <v>6</v>
      </c>
      <c r="J9" s="303" t="s">
        <v>7</v>
      </c>
      <c r="K9" s="303" t="s">
        <v>178</v>
      </c>
      <c r="L9" s="303" t="s">
        <v>179</v>
      </c>
      <c r="M9" s="303" t="s">
        <v>180</v>
      </c>
      <c r="N9" s="303" t="s">
        <v>181</v>
      </c>
      <c r="O9" s="303" t="s">
        <v>182</v>
      </c>
      <c r="P9" s="303" t="s">
        <v>183</v>
      </c>
    </row>
    <row r="10" spans="1:16" ht="27" customHeight="1" thickBot="1" x14ac:dyDescent="0.35">
      <c r="A10" s="60">
        <v>1</v>
      </c>
      <c r="B10" s="21" t="s">
        <v>553</v>
      </c>
      <c r="C10" s="79">
        <v>0</v>
      </c>
      <c r="D10" s="309">
        <v>0</v>
      </c>
      <c r="E10" s="309">
        <v>0</v>
      </c>
      <c r="F10" s="309">
        <v>0</v>
      </c>
      <c r="G10" s="309">
        <v>0</v>
      </c>
      <c r="H10" s="309">
        <v>0</v>
      </c>
      <c r="I10" s="309">
        <v>0</v>
      </c>
      <c r="J10" s="309">
        <v>0</v>
      </c>
      <c r="K10" s="309">
        <v>0</v>
      </c>
      <c r="L10" s="309">
        <v>0</v>
      </c>
      <c r="M10" s="309">
        <v>0</v>
      </c>
      <c r="N10" s="309">
        <v>0</v>
      </c>
      <c r="O10" s="309">
        <v>0</v>
      </c>
      <c r="P10" s="79">
        <v>0</v>
      </c>
    </row>
    <row r="11" spans="1:16" ht="27" customHeight="1" thickBot="1" x14ac:dyDescent="0.35">
      <c r="A11" s="296">
        <v>2</v>
      </c>
      <c r="B11" s="304" t="s">
        <v>795</v>
      </c>
      <c r="C11" s="305">
        <v>0</v>
      </c>
      <c r="D11" s="306">
        <v>0</v>
      </c>
      <c r="E11" s="306">
        <v>0</v>
      </c>
      <c r="F11" s="306">
        <v>0</v>
      </c>
      <c r="G11" s="306">
        <v>0</v>
      </c>
      <c r="H11" s="306">
        <v>0</v>
      </c>
      <c r="I11" s="306">
        <v>0</v>
      </c>
      <c r="J11" s="306">
        <v>0</v>
      </c>
      <c r="K11" s="306">
        <v>0</v>
      </c>
      <c r="L11" s="306">
        <v>0</v>
      </c>
      <c r="M11" s="306">
        <v>0</v>
      </c>
      <c r="N11" s="306">
        <v>0</v>
      </c>
      <c r="O11" s="306">
        <v>0</v>
      </c>
      <c r="P11" s="305">
        <v>0</v>
      </c>
    </row>
    <row r="12" spans="1:16" ht="27" customHeight="1" thickBot="1" x14ac:dyDescent="0.35">
      <c r="A12" s="296">
        <v>3</v>
      </c>
      <c r="B12" s="304" t="s">
        <v>555</v>
      </c>
      <c r="C12" s="305">
        <v>0</v>
      </c>
      <c r="D12" s="306">
        <v>0</v>
      </c>
      <c r="E12" s="306">
        <v>0</v>
      </c>
      <c r="F12" s="306">
        <v>0</v>
      </c>
      <c r="G12" s="306">
        <v>0</v>
      </c>
      <c r="H12" s="306">
        <v>0</v>
      </c>
      <c r="I12" s="306">
        <v>0</v>
      </c>
      <c r="J12" s="306">
        <v>0</v>
      </c>
      <c r="K12" s="306">
        <v>0</v>
      </c>
      <c r="L12" s="306">
        <v>0</v>
      </c>
      <c r="M12" s="306">
        <v>0</v>
      </c>
      <c r="N12" s="306">
        <v>0</v>
      </c>
      <c r="O12" s="306">
        <v>0</v>
      </c>
      <c r="P12" s="305">
        <v>0</v>
      </c>
    </row>
    <row r="13" spans="1:16" ht="27" customHeight="1" thickBot="1" x14ac:dyDescent="0.35">
      <c r="A13" s="296">
        <v>5</v>
      </c>
      <c r="B13" s="304" t="s">
        <v>560</v>
      </c>
      <c r="C13" s="305">
        <v>0</v>
      </c>
      <c r="D13" s="306">
        <v>0</v>
      </c>
      <c r="E13" s="306">
        <v>0</v>
      </c>
      <c r="F13" s="306">
        <v>0</v>
      </c>
      <c r="G13" s="306">
        <v>0</v>
      </c>
      <c r="H13" s="306">
        <v>0</v>
      </c>
      <c r="I13" s="306">
        <v>0</v>
      </c>
      <c r="J13" s="306">
        <v>0</v>
      </c>
      <c r="K13" s="306">
        <v>0</v>
      </c>
      <c r="L13" s="306">
        <v>0</v>
      </c>
      <c r="M13" s="306">
        <v>0</v>
      </c>
      <c r="N13" s="306">
        <v>0</v>
      </c>
      <c r="O13" s="306">
        <v>0</v>
      </c>
      <c r="P13" s="305">
        <v>0</v>
      </c>
    </row>
    <row r="14" spans="1:16" ht="27" customHeight="1" thickBot="1" x14ac:dyDescent="0.35">
      <c r="A14" s="296" t="s">
        <v>36</v>
      </c>
      <c r="B14" s="304" t="s">
        <v>849</v>
      </c>
      <c r="C14" s="305">
        <v>0</v>
      </c>
      <c r="D14" s="306">
        <v>0</v>
      </c>
      <c r="E14" s="306">
        <v>0</v>
      </c>
      <c r="F14" s="306">
        <v>0</v>
      </c>
      <c r="G14" s="306">
        <v>0</v>
      </c>
      <c r="H14" s="306">
        <v>0</v>
      </c>
      <c r="I14" s="306">
        <v>0</v>
      </c>
      <c r="J14" s="306">
        <v>0</v>
      </c>
      <c r="K14" s="306">
        <v>0</v>
      </c>
      <c r="L14" s="306">
        <v>0</v>
      </c>
      <c r="M14" s="306">
        <v>0</v>
      </c>
      <c r="N14" s="306">
        <v>0</v>
      </c>
      <c r="O14" s="306">
        <v>0</v>
      </c>
      <c r="P14" s="305">
        <v>0</v>
      </c>
    </row>
    <row r="15" spans="1:16" ht="27" customHeight="1" thickBot="1" x14ac:dyDescent="0.35">
      <c r="A15" s="296" t="s">
        <v>37</v>
      </c>
      <c r="B15" s="304" t="s">
        <v>850</v>
      </c>
      <c r="C15" s="305">
        <v>0</v>
      </c>
      <c r="D15" s="306">
        <v>0</v>
      </c>
      <c r="E15" s="306">
        <v>0</v>
      </c>
      <c r="F15" s="306">
        <v>0</v>
      </c>
      <c r="G15" s="306">
        <v>0</v>
      </c>
      <c r="H15" s="306">
        <v>0</v>
      </c>
      <c r="I15" s="306">
        <v>0</v>
      </c>
      <c r="J15" s="306">
        <v>0</v>
      </c>
      <c r="K15" s="306">
        <v>0</v>
      </c>
      <c r="L15" s="306">
        <v>0</v>
      </c>
      <c r="M15" s="306">
        <v>0</v>
      </c>
      <c r="N15" s="306">
        <v>0</v>
      </c>
      <c r="O15" s="306">
        <v>0</v>
      </c>
      <c r="P15" s="305">
        <v>0</v>
      </c>
    </row>
    <row r="16" spans="1:16" ht="27" customHeight="1" thickBot="1" x14ac:dyDescent="0.35">
      <c r="A16" s="296" t="s">
        <v>184</v>
      </c>
      <c r="B16" s="304" t="s">
        <v>851</v>
      </c>
      <c r="C16" s="305">
        <v>0</v>
      </c>
      <c r="D16" s="306">
        <v>0</v>
      </c>
      <c r="E16" s="306">
        <v>0</v>
      </c>
      <c r="F16" s="306">
        <v>0</v>
      </c>
      <c r="G16" s="306">
        <v>0</v>
      </c>
      <c r="H16" s="306">
        <v>0</v>
      </c>
      <c r="I16" s="306">
        <v>0</v>
      </c>
      <c r="J16" s="306">
        <v>0</v>
      </c>
      <c r="K16" s="306">
        <v>0</v>
      </c>
      <c r="L16" s="306">
        <v>0</v>
      </c>
      <c r="M16" s="306">
        <v>0</v>
      </c>
      <c r="N16" s="306">
        <v>0</v>
      </c>
      <c r="O16" s="306">
        <v>0</v>
      </c>
      <c r="P16" s="305">
        <v>0</v>
      </c>
    </row>
    <row r="17" spans="1:16" ht="27" customHeight="1" thickBot="1" x14ac:dyDescent="0.35">
      <c r="A17" s="296">
        <v>6</v>
      </c>
      <c r="B17" s="304" t="s">
        <v>566</v>
      </c>
      <c r="C17" s="305">
        <f>(C18+C19+C20+C21+C22)</f>
        <v>35898.939476109997</v>
      </c>
      <c r="D17" s="306">
        <f>D23</f>
        <v>0</v>
      </c>
      <c r="E17" s="306">
        <f t="shared" ref="E17:P17" si="0">E23</f>
        <v>0.75749283593074834</v>
      </c>
      <c r="F17" s="306">
        <f t="shared" si="0"/>
        <v>0.75749283593074834</v>
      </c>
      <c r="G17" s="306">
        <f t="shared" si="0"/>
        <v>0</v>
      </c>
      <c r="H17" s="306">
        <f t="shared" si="0"/>
        <v>0</v>
      </c>
      <c r="I17" s="306">
        <f t="shared" si="0"/>
        <v>0</v>
      </c>
      <c r="J17" s="306">
        <f t="shared" si="0"/>
        <v>0</v>
      </c>
      <c r="K17" s="306">
        <f t="shared" si="0"/>
        <v>0</v>
      </c>
      <c r="L17" s="306">
        <f t="shared" si="0"/>
        <v>0</v>
      </c>
      <c r="M17" s="306">
        <f t="shared" si="0"/>
        <v>0</v>
      </c>
      <c r="N17" s="306">
        <f t="shared" si="0"/>
        <v>0</v>
      </c>
      <c r="O17" s="306">
        <f t="shared" si="0"/>
        <v>0</v>
      </c>
      <c r="P17" s="305">
        <f t="shared" si="0"/>
        <v>8466.47906315</v>
      </c>
    </row>
    <row r="18" spans="1:16" ht="27" customHeight="1" thickBot="1" x14ac:dyDescent="0.35">
      <c r="A18" s="296" t="s">
        <v>41</v>
      </c>
      <c r="B18" s="304" t="s">
        <v>852</v>
      </c>
      <c r="C18" s="305">
        <f>((INDEX('[1]C_08_01_ABCS#qEEA_qx2011'!$D$12:$AR$50,MATCH("0010",'[1]C_08_01_ABCS#qEEA_qx2011'!$C$12:$C$50,0),MATCH("0110",'[1]C_08_01_ABCS#qEEA_qx2011'!$D$11:$AR$11,0),1)
-INDEX('[1]C_08_01_ABCS#qEEA_qx2011'!$D$12:$AR$50,MATCH("0040",'[1]C_08_01_ABCS#qEEA_qx2011'!$C$12:$C$50,0),MATCH("0110",'[1]C_08_01_ABCS#qEEA_qx2011'!$D$11:$AR$11,0),1)
-INDEX('[1]C_08_01_ABCS#qEEA_qx2011'!$D$12:$AR$50,MATCH("0050",'[1]C_08_01_ABCS#qEEA_qx2011'!$C$12:$C$50,0),MATCH("0110",'[1]C_08_01_ABCS#qEEA_qx2011'!$D$11:$AR$11,0),1)
-INDEX('[1]C_08_01_ABCS#qEEA_qx2011'!$D$12:$AR$50,MATCH("0060",'[1]C_08_01_ABCS#qEEA_qx2011'!$C$12:$C$50,0),MATCH("0110",'[1]C_08_01_ABCS#qEEA_qx2011'!$D$11:$AR$11,0),1))/1000)/1000</f>
        <v>59.379059070000004</v>
      </c>
      <c r="D18" s="306">
        <f>((INDEX('[1]C_08_01_ABCS#qEEA_qx2011'!$D$12:$AR$50,MATCH("0010",'[1]C_08_01_ABCS#qEEA_qx2011'!$C$12:$C$50,0),MATCH("0180",'[1]C_08_01_ABCS#qEEA_qx2011'!$D$11:$AR$11,0),1)
-INDEX('[1]C_08_01_ABCS#qEEA_qx2011'!$D$12:$AR$50,MATCH("0040",'[1]C_08_01_ABCS#qEEA_qx2011'!$C$12:$C$50,0),MATCH("0180",'[1]C_08_01_ABCS#qEEA_qx2011'!$D$11:$AR$11,0),1)
-INDEX('[1]C_08_01_ABCS#qEEA_qx2011'!$D$12:$AR$50,MATCH("0050",'[1]C_08_01_ABCS#qEEA_qx2011'!$C$12:$C$50,0),MATCH("0180",'[1]C_08_01_ABCS#qEEA_qx2011'!$D$11:$AR$11,0),1)
-INDEX('[1]C_08_01_ABCS#qEEA_qx2011'!$D$12:$AR$50,MATCH("0060",'[1]C_08_01_ABCS#qEEA_qx2011'!$C$12:$C$50,0),MATCH("0180",'[1]C_08_01_ABCS#qEEA_qx2011'!$D$11:$AR$11,0),1))/C18)/1000</f>
        <v>0</v>
      </c>
      <c r="E18" s="306">
        <f>(((INDEX('[1]C_08_01_ABCS#qEEA_qx2011'!$D$12:$AR$50,MATCH("0010",'[1]C_08_01_ABCS#qEEA_qx2011'!$C$12:$C$50,0),MATCH("0190",'[1]C_08_01_ABCS#qEEA_qx2011'!$D$11:$AR$11,0),1)
-INDEX('[1]C_08_01_ABCS#qEEA_qx2011'!$D$12:$AR$50,MATCH("0040",'[1]C_08_01_ABCS#qEEA_qx2011'!$C$12:$C$50,0),MATCH("0190",'[1]C_08_01_ABCS#qEEA_qx2011'!$D$11:$AR$11,0),1)
-INDEX('[1]C_08_01_ABCS#qEEA_qx2011'!$D$12:$AR$50,MATCH("0050",'[1]C_08_01_ABCS#qEEA_qx2011'!$C$12:$C$50,0),MATCH("0190",'[1]C_08_01_ABCS#qEEA_qx2011'!$D$11:$AR$11,0),1)
-INDEX('[1]C_08_01_ABCS#qEEA_qx2011'!$D$12:$AR$50,MATCH("0060",'[1]C_08_01_ABCS#qEEA_qx2011'!$C$12:$C$50,0),MATCH("0190",'[1]C_08_01_ABCS#qEEA_qx2011'!$D$11:$AR$11,0),1))+
(INDEX('[1]C_08_01_ABCS#qEEA_qx2011'!$D$12:$AR$50,MATCH("0010",'[1]C_08_01_ABCS#qEEA_qx2011'!$C$12:$C$50,0),MATCH("0200",'[1]C_08_01_ABCS#qEEA_qx2011'!$D$11:$AR$11,0),1)
-INDEX('[1]C_08_01_ABCS#qEEA_qx2011'!$D$12:$AR$50,MATCH("0040",'[1]C_08_01_ABCS#qEEA_qx2011'!$C$12:$C$50,0),MATCH("0200",'[1]C_08_01_ABCS#qEEA_qx2011'!$D$11:$AR$11,0),1)
-INDEX('[1]C_08_01_ABCS#qEEA_qx2011'!$D$12:$AR$50,MATCH("0050",'[1]C_08_01_ABCS#qEEA_qx2011'!$C$12:$C$50,0),MATCH("0200",'[1]C_08_01_ABCS#qEEA_qx2011'!$D$11:$AR$11,0),1)
-INDEX('[1]C_08_01_ABCS#qEEA_qx2011'!$D$12:$AR$50,MATCH("0060",'[1]C_08_01_ABCS#qEEA_qx2011'!$C$12:$C$50,0),MATCH("0200",'[1]C_08_01_ABCS#qEEA_qx2011'!$D$11:$AR$11,0),1))+
(INDEX('[1]C_08_01_ABCS#qEEA_qx2011'!$D$12:$AR$50,MATCH("0010",'[1]C_08_01_ABCS#qEEA_qx2011'!$C$12:$C$50,0),MATCH("0210",'[1]C_08_01_ABCS#qEEA_qx2011'!$D$11:$AR$11,0),1)
-INDEX('[1]C_08_01_ABCS#qEEA_qx2011'!$D$12:$AR$50,MATCH("0040",'[1]C_08_01_ABCS#qEEA_qx2011'!$C$12:$C$50,0),MATCH("0210",'[1]C_08_01_ABCS#qEEA_qx2011'!$D$11:$AR$11,0),1)
-INDEX('[1]C_08_01_ABCS#qEEA_qx2011'!$D$12:$AR$50,MATCH("0050",'[1]C_08_01_ABCS#qEEA_qx2011'!$C$12:$C$50,0),MATCH("0210",'[1]C_08_01_ABCS#qEEA_qx2011'!$D$11:$AR$11,0),1)
-INDEX('[1]C_08_01_ABCS#qEEA_qx2011'!$D$12:$AR$50,MATCH("0060",'[1]C_08_01_ABCS#qEEA_qx2011'!$C$12:$C$50,0),MATCH("0210",'[1]C_08_01_ABCS#qEEA_qx2011'!$D$11:$AR$11,0),1)))/C18/1000)/1000</f>
        <v>1.0049980568006329</v>
      </c>
      <c r="F18" s="306">
        <f>((INDEX('[1]C_08_01_ABCS#qEEA_qx2011'!$D$12:$AR$50,MATCH("0010",'[1]C_08_01_ABCS#qEEA_qx2011'!$C$12:$C$50,0),MATCH("0190",'[1]C_08_01_ABCS#qEEA_qx2011'!$D$11:$AR$11,0),1)
-INDEX('[1]C_08_01_ABCS#qEEA_qx2011'!$D$12:$AR$50,MATCH("0040",'[1]C_08_01_ABCS#qEEA_qx2011'!$C$12:$C$50,0),MATCH("0190",'[1]C_08_01_ABCS#qEEA_qx2011'!$D$11:$AR$11,0),1)
-INDEX('[1]C_08_01_ABCS#qEEA_qx2011'!$D$12:$AR$50,MATCH("0050",'[1]C_08_01_ABCS#qEEA_qx2011'!$C$12:$C$50,0),MATCH("0190",'[1]C_08_01_ABCS#qEEA_qx2011'!$D$11:$AR$11,0),1)
-INDEX('[1]C_08_01_ABCS#qEEA_qx2011'!$D$12:$AR$50,MATCH("0060",'[1]C_08_01_ABCS#qEEA_qx2011'!$C$12:$C$50,0),MATCH("0190",'[1]C_08_01_ABCS#qEEA_qx2011'!$D$11:$AR$11,0),1))/C18/10000)/1000</f>
        <v>0.10049980568006329</v>
      </c>
      <c r="G18" s="306">
        <f>((INDEX('[1]C_08_01_ABCS#qEEA_qx2011'!$D$12:$AR$50,MATCH("0010",'[1]C_08_01_ABCS#qEEA_qx2011'!$C$12:$C$50,0),MATCH("0210",'[1]C_08_01_ABCS#qEEA_qx2011'!$D$11:$AR$11,0),1)
-INDEX('[1]C_08_01_ABCS#qEEA_qx2011'!$D$12:$AR$50,MATCH("0040",'[1]C_08_01_ABCS#qEEA_qx2011'!$C$12:$C$50,0),MATCH("0210",'[1]C_08_01_ABCS#qEEA_qx2011'!$D$11:$AR$11,0),1)
-INDEX('[1]C_08_01_ABCS#qEEA_qx2011'!$D$12:$AR$50,MATCH("0050",'[1]C_08_01_ABCS#qEEA_qx2011'!$C$12:$C$50,0),MATCH("0210",'[1]C_08_01_ABCS#qEEA_qx2011'!$D$11:$AR$11,0),1)
-INDEX('[1]C_08_01_ABCS#qEEA_qx2011'!$D$12:$AR$50,MATCH("0060",'[1]C_08_01_ABCS#qEEA_qx2011'!$C$12:$C$50,0),MATCH("0210",'[1]C_08_01_ABCS#qEEA_qx2011'!$D$11:$AR$11,0),1))/C18)/1000</f>
        <v>0</v>
      </c>
      <c r="H18" s="306">
        <f>((INDEX('[1]C_08_01_ABCS#qEEA_qx2011'!$D$12:$AR$50,MATCH("0010",'[1]C_08_01_ABCS#qEEA_qx2011'!$C$12:$C$50,0),MATCH("0200",'[1]C_08_01_ABCS#qEEA_qx2011'!$D$11:$AR$11,0),1)
-INDEX('[1]C_08_01_ABCS#qEEA_qx2011'!$D$12:$AR$50,MATCH("0040",'[1]C_08_01_ABCS#qEEA_qx2011'!$C$12:$C$50,0),MATCH("0200",'[1]C_08_01_ABCS#qEEA_qx2011'!$D$11:$AR$11,0),1)
-INDEX('[1]C_08_01_ABCS#qEEA_qx2011'!$D$12:$AR$50,MATCH("0050",'[1]C_08_01_ABCS#qEEA_qx2011'!$C$12:$C$50,0),MATCH("0200",'[1]C_08_01_ABCS#qEEA_qx2011'!$D$11:$AR$11,0),1)
-INDEX('[1]C_08_01_ABCS#qEEA_qx2011'!$D$12:$AR$50,MATCH("0060",'[1]C_08_01_ABCS#qEEA_qx2011'!$C$12:$C$50,0),MATCH("0200",'[1]C_08_01_ABCS#qEEA_qx2011'!$D$11:$AR$11,0),1))/C18)/1000</f>
        <v>0</v>
      </c>
      <c r="I18" s="306">
        <f>((INDEX('[1]C_08_01_ABCS#qEEA_qx2011'!$D$12:$AR$50,MATCH("0010",'[1]C_08_01_ABCS#qEEA_qx2011'!$C$12:$C$50,0),MATCH("0170",'[1]C_08_01_ABCS#qEEA_qx2011'!$D$11:$AR$11,0),1)
-INDEX('[1]C_08_01_ABCS#qEEA_qx2011'!$D$12:$AR$50,MATCH("0040",'[1]C_08_01_ABCS#qEEA_qx2011'!$C$12:$C$50,0),MATCH("0170",'[1]C_08_01_ABCS#qEEA_qx2011'!$D$11:$AR$11,0),1)
-INDEX('[1]C_08_01_ABCS#qEEA_qx2011'!$D$12:$AR$50,MATCH("0050",'[1]C_08_01_ABCS#qEEA_qx2011'!$C$12:$C$50,0),MATCH("0170",'[1]C_08_01_ABCS#qEEA_qx2011'!$D$11:$AR$11,0),1)
-INDEX('[1]C_08_01_ABCS#qEEA_qx2011'!$D$12:$AR$50,MATCH("0060",'[1]C_08_01_ABCS#qEEA_qx2011'!$C$12:$C$50,0),MATCH("0170",'[1]C_08_01_ABCS#qEEA_qx2011'!$D$11:$AR$11,0),1))/C18)/1000</f>
        <v>0</v>
      </c>
      <c r="J18" s="306">
        <f>((INDEX('[1]C_08_01_ABCS#qEEA_qx2011'!$D$12:$AR$50,MATCH("0010",'[1]C_08_01_ABCS#qEEA_qx2011'!$C$12:$C$50,0),MATCH("0171",'[1]C_08_01_ABCS#qEEA_qx2011'!$D$11:$AR$11,0),1)
-INDEX('[1]C_08_01_ABCS#qEEA_qx2011'!$D$12:$AR$50,MATCH("0040",'[1]C_08_01_ABCS#qEEA_qx2011'!$C$12:$C$50,0),MATCH("0171",'[1]C_08_01_ABCS#qEEA_qx2011'!$D$11:$AR$11,0),1)
-INDEX('[1]C_08_01_ABCS#qEEA_qx2011'!$D$12:$AR$50,MATCH("0050",'[1]C_08_01_ABCS#qEEA_qx2011'!$C$12:$C$50,0),MATCH("0171",'[1]C_08_01_ABCS#qEEA_qx2011'!$D$11:$AR$11,0),1)
-INDEX('[1]C_08_01_ABCS#qEEA_qx2011'!$D$12:$AR$50,MATCH("0060",'[1]C_08_01_ABCS#qEEA_qx2011'!$C$12:$C$50,0),MATCH("0171",'[1]C_08_01_ABCS#qEEA_qx2011'!$D$11:$AR$11,0),1))/C18)/1000</f>
        <v>0</v>
      </c>
      <c r="K18" s="306">
        <f>((INDEX('[1]C_08_01_ABCS#qEEA_qx2011'!$D$12:$AR$50,MATCH("0010",'[1]C_08_01_ABCS#qEEA_qx2011'!$C$12:$C$50,0),MATCH("0172",'[1]C_08_01_ABCS#qEEA_qx2011'!$D$11:$AR$11,0),1)
-INDEX('[1]C_08_01_ABCS#qEEA_qx2011'!$D$12:$AR$50,MATCH("0040",'[1]C_08_01_ABCS#qEEA_qx2011'!$C$12:$C$50,0),MATCH("0172",'[1]C_08_01_ABCS#qEEA_qx2011'!$D$11:$AR$11,0),1)
-INDEX('[1]C_08_01_ABCS#qEEA_qx2011'!$D$12:$AR$50,MATCH("0050",'[1]C_08_01_ABCS#qEEA_qx2011'!$C$12:$C$50,0),MATCH("0172",'[1]C_08_01_ABCS#qEEA_qx2011'!$D$11:$AR$11,0),1)
-INDEX('[1]C_08_01_ABCS#qEEA_qx2011'!$D$12:$AR$50,MATCH("0060",'[1]C_08_01_ABCS#qEEA_qx2011'!$C$12:$C$50,0),MATCH("0172",'[1]C_08_01_ABCS#qEEA_qx2011'!$D$11:$AR$11,0),1))/C18)/1000</f>
        <v>0</v>
      </c>
      <c r="L18" s="306">
        <f>((INDEX('[1]C_08_01_ABCS#qEEA_qx2011'!$D$12:$AR$50,MATCH("0010",'[1]C_08_01_ABCS#qEEA_qx2011'!$C$12:$C$50,0),MATCH("0173",'[1]C_08_01_ABCS#qEEA_qx2011'!$D$11:$AR$11,0),1)
-INDEX('[1]C_08_01_ABCS#qEEA_qx2011'!$D$12:$AR$50,MATCH("0040",'[1]C_08_01_ABCS#qEEA_qx2011'!$C$12:$C$50,0),MATCH("0173",'[1]C_08_01_ABCS#qEEA_qx2011'!$D$11:$AR$11,0),1)
-INDEX('[1]C_08_01_ABCS#qEEA_qx2011'!$D$12:$AR$50,MATCH("0050",'[1]C_08_01_ABCS#qEEA_qx2011'!$C$12:$C$50,0),MATCH("0173",'[1]C_08_01_ABCS#qEEA_qx2011'!$D$11:$AR$11,0),1)
-INDEX('[1]C_08_01_ABCS#qEEA_qx2011'!$D$12:$AR$50,MATCH("0060",'[1]C_08_01_ABCS#qEEA_qx2011'!$C$12:$C$50,0),MATCH("0173",'[1]C_08_01_ABCS#qEEA_qx2011'!$D$11:$AR$11,0),1))/C18)/1000</f>
        <v>0</v>
      </c>
      <c r="M18" s="306">
        <f>((INDEX('[1]C_08_01_ABCS#qEEA_qx2011'!$D$12:$AR$50,MATCH("0010",'[1]C_08_01_ABCS#qEEA_qx2011'!$C$12:$C$50,0),MATCH("0150",'[1]C_08_01_ABCS#qEEA_qx2011'!$D$11:$AR$11,0),1)
-INDEX('[1]C_08_01_ABCS#qEEA_qx2011'!$D$12:$AR$50,MATCH("0040",'[1]C_08_01_ABCS#qEEA_qx2011'!$C$12:$C$50,0),MATCH("0150",'[1]C_08_01_ABCS#qEEA_qx2011'!$D$11:$AR$11,0),1)
-INDEX('[1]C_08_01_ABCS#qEEA_qx2011'!$D$12:$AR$50,MATCH("0050",'[1]C_08_01_ABCS#qEEA_qx2011'!$C$12:$C$50,0),MATCH("0150",'[1]C_08_01_ABCS#qEEA_qx2011'!$D$11:$AR$11,0),1)
-INDEX('[1]C_08_01_ABCS#qEEA_qx2011'!$D$12:$AR$50,MATCH("0060",'[1]C_08_01_ABCS#qEEA_qx2011'!$C$12:$C$50,0),MATCH("0150",'[1]C_08_01_ABCS#qEEA_qx2011'!$D$11:$AR$11,0),1))/C18)/1000</f>
        <v>0</v>
      </c>
      <c r="N18" s="306">
        <f>((INDEX('[1]C_08_01_ABCS#qEEA_qx2011'!$D$12:$AR$50,MATCH("0010",'[1]C_08_01_ABCS#qEEA_qx2011'!$C$12:$C$50,0),MATCH("0160",'[1]C_08_01_ABCS#qEEA_qx2011'!$D$11:$AR$11,0),1)
-INDEX('[1]C_08_01_ABCS#qEEA_qx2011'!$D$12:$AR$50,MATCH("0040",'[1]C_08_01_ABCS#qEEA_qx2011'!$C$12:$C$50,0),MATCH("0160",'[1]C_08_01_ABCS#qEEA_qx2011'!$D$11:$AR$11,0),1)
-INDEX('[1]C_08_01_ABCS#qEEA_qx2011'!$D$12:$AR$50,MATCH("0050",'[1]C_08_01_ABCS#qEEA_qx2011'!$C$12:$C$50,0),MATCH("0160",'[1]C_08_01_ABCS#qEEA_qx2011'!$D$11:$AR$11,0),1)
-INDEX('[1]C_08_01_ABCS#qEEA_qx2011'!$D$12:$AR$50,MATCH("0060",'[1]C_08_01_ABCS#qEEA_qx2011'!$C$12:$C$50,0),MATCH("0160",'[1]C_08_01_ABCS#qEEA_qx2011'!$D$11:$AR$11,0),1))/C18)/1000</f>
        <v>0</v>
      </c>
      <c r="O18" s="306">
        <v>0</v>
      </c>
      <c r="P18" s="305">
        <f>((INDEX('[1]C_08_01_ABCS#qEEA_qx2011'!$D$12:$AR$50,MATCH("0010",'[1]C_08_01_ABCS#qEEA_qx2011'!$C$12:$C$50,0),MATCH("0260",'[1]C_08_01_ABCS#qEEA_qx2011'!$D$11:$AR$11,0),1)
-INDEX('[1]C_08_01_ABCS#qEEA_qx2011'!$D$12:$AR$50,MATCH("0040",'[1]C_08_01_ABCS#qEEA_qx2011'!$C$12:$C$50,0),MATCH("0260",'[1]C_08_01_ABCS#qEEA_qx2011'!$D$11:$AR$11,0),1)
-INDEX('[1]C_08_01_ABCS#qEEA_qx2011'!$D$12:$AR$50,MATCH("0050",'[1]C_08_01_ABCS#qEEA_qx2011'!$C$12:$C$50,0),MATCH("0260",'[1]C_08_01_ABCS#qEEA_qx2011'!$D$11:$AR$11,0),1
-INDEX('[1]C_08_01_ABCS#qEEA_qx2011'!$D$12:$AR$50,MATCH("0060",'[1]C_08_01_ABCS#qEEA_qx2011'!$C$12:$C$50,0),MATCH("0260",'[1]C_08_01_ABCS#qEEA_qx2011'!$D$11:$AR$11,0),1)))/1000)/1000</f>
        <v>27.0460873</v>
      </c>
    </row>
    <row r="19" spans="1:16" ht="27" customHeight="1" thickBot="1" x14ac:dyDescent="0.35">
      <c r="A19" s="296" t="s">
        <v>44</v>
      </c>
      <c r="B19" s="304" t="s">
        <v>853</v>
      </c>
      <c r="C19" s="305">
        <f>((INDEX('[1]C_08_01_ABCS#qEEA_qx2010'!$D$12:$AR$50,MATCH("0010",'[1]C_08_01_ABCS#qEEA_qx2010'!$C$12:$C$50,0),MATCH("0110",'[1]C_08_01_ABCS#qEEA_qx2010'!$D$11:$AR$11,0),1)
-INDEX('[1]C_08_01_ABCS#qEEA_qx2010'!$D$12:$AR$50,MATCH("0040",'[1]C_08_01_ABCS#qEEA_qx2010'!$C$12:$C$50,0),MATCH("0110",'[1]C_08_01_ABCS#qEEA_qx2010'!$D$11:$AR$11,0),1)
-INDEX('[1]C_08_01_ABCS#qEEA_qx2010'!$D$12:$AR$50,MATCH("0050",'[1]C_08_01_ABCS#qEEA_qx2010'!$C$12:$C$50,0),MATCH("0110",'[1]C_08_01_ABCS#qEEA_qx2010'!$D$11:$AR$11,0),1)
-INDEX('[1]C_08_01_ABCS#qEEA_qx2010'!$D$12:$AR$50,MATCH("0060",'[1]C_08_01_ABCS#qEEA_qx2010'!$C$12:$C$50,0),MATCH("0110",'[1]C_08_01_ABCS#qEEA_qx2010'!$D$11:$AR$11,0),1))/1000)/1000</f>
        <v>31316.518611799998</v>
      </c>
      <c r="D19" s="306">
        <f>((INDEX('[1]C_08_01_ABCS#qEEA_qx2010'!$D$12:$AR$50,MATCH("0010",'[1]C_08_01_ABCS#qEEA_qx2010'!$C$12:$C$50,0),MATCH("0180",'[1]C_08_01_ABCS#qEEA_qx2010'!$D$11:$AR$11,0),1)
-INDEX('[1]C_08_01_ABCS#qEEA_qx2010'!$D$12:$AR$50,MATCH("0040",'[1]C_08_01_ABCS#qEEA_qx2010'!$C$12:$C$50,0),MATCH("0180",'[1]C_08_01_ABCS#qEEA_qx2010'!$D$11:$AR$11,0),1)
-INDEX('[1]C_08_01_ABCS#qEEA_qx2010'!$D$12:$AR$50,MATCH("0050",'[1]C_08_01_ABCS#qEEA_qx2010'!$C$12:$C$50,0),MATCH("0180",'[1]C_08_01_ABCS#qEEA_qx2010'!$D$11:$AR$11,0),1)
-INDEX('[1]C_08_01_ABCS#qEEA_qx2010'!$D$12:$AR$50,MATCH("0060",'[1]C_08_01_ABCS#qEEA_qx2010'!$C$12:$C$50,0),MATCH("0180",'[1]C_08_01_ABCS#qEEA_qx2010'!$D$11:$AR$11,0),1))/C19)/1000</f>
        <v>0</v>
      </c>
      <c r="E19" s="306">
        <f>(((INDEX('[1]C_08_01_ABCS#qEEA_qx2010'!$D$12:$AR$50,MATCH("0010",'[1]C_08_01_ABCS#qEEA_qx2010'!$C$12:$C$50,0),MATCH("0190",'[1]C_08_01_ABCS#qEEA_qx2010'!$D$11:$AR$11,0),1)
-INDEX('[1]C_08_01_ABCS#qEEA_qx2010'!$D$12:$AR$50,MATCH("0040",'[1]C_08_01_ABCS#qEEA_qx2010'!$C$12:$C$50,0),MATCH("0190",'[1]C_08_01_ABCS#qEEA_qx2010'!$D$11:$AR$11,0),1)
-INDEX('[1]C_08_01_ABCS#qEEA_qx2010'!$D$12:$AR$50,MATCH("0050",'[1]C_08_01_ABCS#qEEA_qx2010'!$C$12:$C$50,0),MATCH("0190",'[1]C_08_01_ABCS#qEEA_qx2010'!$D$11:$AR$11,0),1)
-INDEX('[1]C_08_01_ABCS#qEEA_qx2010'!$D$12:$AR$50,MATCH("0060",'[1]C_08_01_ABCS#qEEA_qx2010'!$C$12:$C$50,0),MATCH("0190",'[1]C_08_01_ABCS#qEEA_qx2010'!$D$11:$AR$11,0),1))+
(INDEX('[1]C_08_01_ABCS#qEEA_qx2010'!$D$12:$AR$50,MATCH("0010",'[1]C_08_01_ABCS#qEEA_qx2010'!$C$12:$C$50,0),MATCH("0200",'[1]C_08_01_ABCS#qEEA_qx2010'!$D$11:$AR$11,0),1)
-INDEX('[1]C_08_01_ABCS#qEEA_qx2010'!$D$12:$AR$50,MATCH("0040",'[1]C_08_01_ABCS#qEEA_qx2010'!$C$12:$C$50,0),MATCH("0200",'[1]C_08_01_ABCS#qEEA_qx2010'!$D$11:$AR$11,0),1)
-INDEX('[1]C_08_01_ABCS#qEEA_qx2010'!$D$12:$AR$50,MATCH("0050",'[1]C_08_01_ABCS#qEEA_qx2010'!$C$12:$C$50,0),MATCH("0200",'[1]C_08_01_ABCS#qEEA_qx2010'!$D$11:$AR$11,0),1)
-INDEX('[1]C_08_01_ABCS#qEEA_qx2010'!$D$12:$AR$50,MATCH("0060",'[1]C_08_01_ABCS#qEEA_qx2010'!$C$12:$C$50,0),MATCH("0200",'[1]C_08_01_ABCS#qEEA_qx2010'!$D$11:$AR$11,0),1))+
(INDEX('[1]C_08_01_ABCS#qEEA_qx2010'!$D$12:$AR$50,MATCH("0010",'[1]C_08_01_ABCS#qEEA_qx2010'!$C$12:$C$50,0),MATCH("0210",'[1]C_08_01_ABCS#qEEA_qx2010'!$D$11:$AR$11,0),1)
-INDEX('[1]C_08_01_ABCS#qEEA_qx2010'!$D$12:$AR$50,MATCH("0040",'[1]C_08_01_ABCS#qEEA_qx2010'!$C$12:$C$50,0),MATCH("0210",'[1]C_08_01_ABCS#qEEA_qx2010'!$D$11:$AR$11,0),1)
-INDEX('[1]C_08_01_ABCS#qEEA_qx2010'!$D$12:$AR$50,MATCH("0050",'[1]C_08_01_ABCS#qEEA_qx2010'!$C$12:$C$50,0),MATCH("0210",'[1]C_08_01_ABCS#qEEA_qx2010'!$D$11:$AR$11,0),1)
-INDEX('[1]C_08_01_ABCS#qEEA_qx2010'!$D$12:$AR$50,MATCH("0060",'[1]C_08_01_ABCS#qEEA_qx2010'!$C$12:$C$50,0),MATCH("0210",'[1]C_08_01_ABCS#qEEA_qx2010'!$D$11:$AR$11,0),1)))/C19/1000)/1000</f>
        <v>0.86642816106245446</v>
      </c>
      <c r="F19" s="306">
        <f>((INDEX('[1]C_08_01_ABCS#qEEA_qx2010'!$D$12:$AR$50,MATCH("0010",'[1]C_08_01_ABCS#qEEA_qx2010'!$C$12:$C$50,0),MATCH("0190",'[1]C_08_01_ABCS#qEEA_qx2010'!$D$11:$AR$11,0),1)
-INDEX('[1]C_08_01_ABCS#qEEA_qx2010'!$D$12:$AR$50,MATCH("0040",'[1]C_08_01_ABCS#qEEA_qx2010'!$C$12:$C$50,0),MATCH("0190",'[1]C_08_01_ABCS#qEEA_qx2010'!$D$11:$AR$11,0),1)
-INDEX('[1]C_08_01_ABCS#qEEA_qx2010'!$D$12:$AR$50,MATCH("0050",'[1]C_08_01_ABCS#qEEA_qx2010'!$C$12:$C$50,0),MATCH("0190",'[1]C_08_01_ABCS#qEEA_qx2010'!$D$11:$AR$11,0),1)
-INDEX('[1]C_08_01_ABCS#qEEA_qx2010'!$D$12:$AR$50,MATCH("0060",'[1]C_08_01_ABCS#qEEA_qx2010'!$C$12:$C$50,0),MATCH("0190",'[1]C_08_01_ABCS#qEEA_qx2010'!$D$11:$AR$11,0),1))/C19/1000)/1000</f>
        <v>0.86642816106245446</v>
      </c>
      <c r="G19" s="306">
        <f>((INDEX('[1]C_08_01_ABCS#qEEA_qx2010'!$D$12:$AR$50,MATCH("0010",'[1]C_08_01_ABCS#qEEA_qx2010'!$C$12:$C$50,0),MATCH("0210",'[1]C_08_01_ABCS#qEEA_qx2010'!$D$11:$AR$11,0),1)
-INDEX('[1]C_08_01_ABCS#qEEA_qx2010'!$D$12:$AR$50,MATCH("0040",'[1]C_08_01_ABCS#qEEA_qx2010'!$C$12:$C$50,0),MATCH("0210",'[1]C_08_01_ABCS#qEEA_qx2010'!$D$11:$AR$11,0),1)
-INDEX('[1]C_08_01_ABCS#qEEA_qx2010'!$D$12:$AR$50,MATCH("0050",'[1]C_08_01_ABCS#qEEA_qx2010'!$C$12:$C$50,0),MATCH("0210",'[1]C_08_01_ABCS#qEEA_qx2010'!$D$11:$AR$11,0),1)
-INDEX('[1]C_08_01_ABCS#qEEA_qx2010'!$D$12:$AR$50,MATCH("0060",'[1]C_08_01_ABCS#qEEA_qx2010'!$C$12:$C$50,0),MATCH("0210",'[1]C_08_01_ABCS#qEEA_qx2010'!$D$11:$AR$11,0),1))/C19)/1000</f>
        <v>0</v>
      </c>
      <c r="H19" s="306">
        <f>((INDEX('[1]C_08_01_ABCS#qEEA_qx2010'!$D$12:$AR$50,MATCH("0010",'[1]C_08_01_ABCS#qEEA_qx2010'!$C$12:$C$50,0),MATCH("0200",'[1]C_08_01_ABCS#qEEA_qx2010'!$D$11:$AR$11,0),1)
-INDEX('[1]C_08_01_ABCS#qEEA_qx2010'!$D$12:$AR$50,MATCH("0040",'[1]C_08_01_ABCS#qEEA_qx2010'!$C$12:$C$50,0),MATCH("0200",'[1]C_08_01_ABCS#qEEA_qx2010'!$D$11:$AR$11,0),1)
-INDEX('[1]C_08_01_ABCS#qEEA_qx2010'!$D$12:$AR$50,MATCH("0050",'[1]C_08_01_ABCS#qEEA_qx2010'!$C$12:$C$50,0),MATCH("0200",'[1]C_08_01_ABCS#qEEA_qx2010'!$D$11:$AR$11,0),1)
-INDEX('[1]C_08_01_ABCS#qEEA_qx2010'!$D$12:$AR$50,MATCH("0060",'[1]C_08_01_ABCS#qEEA_qx2010'!$C$12:$C$50,0),MATCH("0200",'[1]C_08_01_ABCS#qEEA_qx2010'!$D$11:$AR$11,0),1))/C19)/1000</f>
        <v>0</v>
      </c>
      <c r="I19" s="306">
        <f>((INDEX('[1]C_08_01_ABCS#qEEA_qx2010'!$D$12:$AR$50,MATCH("0010",'[1]C_08_01_ABCS#qEEA_qx2010'!$C$12:$C$50,0),MATCH("0170",'[1]C_08_01_ABCS#qEEA_qx2010'!$D$11:$AR$11,0),1)
-INDEX('[1]C_08_01_ABCS#qEEA_qx2010'!$D$12:$AR$50,MATCH("0040",'[1]C_08_01_ABCS#qEEA_qx2010'!$C$12:$C$50,0),MATCH("0170",'[1]C_08_01_ABCS#qEEA_qx2010'!$D$11:$AR$11,0),1)
-INDEX('[1]C_08_01_ABCS#qEEA_qx2010'!$D$12:$AR$50,MATCH("0050",'[1]C_08_01_ABCS#qEEA_qx2010'!$C$12:$C$50,0),MATCH("0170",'[1]C_08_01_ABCS#qEEA_qx2010'!$D$11:$AR$11,0),1)
-INDEX('[1]C_08_01_ABCS#qEEA_qx2010'!$D$12:$AR$50,MATCH("0060",'[1]C_08_01_ABCS#qEEA_qx2010'!$C$12:$C$50,0),MATCH("0170",'[1]C_08_01_ABCS#qEEA_qx2010'!$D$11:$AR$11,0),1))/C19)/1000</f>
        <v>0</v>
      </c>
      <c r="J19" s="306">
        <f>((INDEX('[1]C_08_01_ABCS#qEEA_qx2010'!$D$12:$AR$50,MATCH("0010",'[1]C_08_01_ABCS#qEEA_qx2010'!$C$12:$C$50,0),MATCH("0171",'[1]C_08_01_ABCS#qEEA_qx2010'!$D$11:$AR$11,0),1)
-INDEX('[1]C_08_01_ABCS#qEEA_qx2010'!$D$12:$AR$50,MATCH("0040",'[1]C_08_01_ABCS#qEEA_qx2010'!$C$12:$C$50,0),MATCH("0171",'[1]C_08_01_ABCS#qEEA_qx2010'!$D$11:$AR$11,0),1)
-INDEX('[1]C_08_01_ABCS#qEEA_qx2010'!$D$12:$AR$50,MATCH("0050",'[1]C_08_01_ABCS#qEEA_qx2010'!$C$12:$C$50,0),MATCH("0171",'[1]C_08_01_ABCS#qEEA_qx2010'!$D$11:$AR$11,0),1)
-INDEX('[1]C_08_01_ABCS#qEEA_qx2010'!$D$12:$AR$50,MATCH("0060",'[1]C_08_01_ABCS#qEEA_qx2010'!$C$12:$C$50,0),MATCH("0171",'[1]C_08_01_ABCS#qEEA_qx2010'!$D$11:$AR$11,0),1))/C19)/1000</f>
        <v>0</v>
      </c>
      <c r="K19" s="306">
        <f>((INDEX('[1]C_08_01_ABCS#qEEA_qx2010'!$D$12:$AR$50,MATCH("0010",'[1]C_08_01_ABCS#qEEA_qx2010'!$C$12:$C$50,0),MATCH("0172",'[1]C_08_01_ABCS#qEEA_qx2010'!$D$11:$AR$11,0),1)
-INDEX('[1]C_08_01_ABCS#qEEA_qx2010'!$D$12:$AR$50,MATCH("0040",'[1]C_08_01_ABCS#qEEA_qx2010'!$C$12:$C$50,0),MATCH("0172",'[1]C_08_01_ABCS#qEEA_qx2010'!$D$11:$AR$11,0),1)
-INDEX('[1]C_08_01_ABCS#qEEA_qx2010'!$D$12:$AR$50,MATCH("0050",'[1]C_08_01_ABCS#qEEA_qx2010'!$C$12:$C$50,0),MATCH("0172",'[1]C_08_01_ABCS#qEEA_qx2010'!$D$11:$AR$11,0),1)
-INDEX('[1]C_08_01_ABCS#qEEA_qx2010'!$D$12:$AR$50,MATCH("0060",'[1]C_08_01_ABCS#qEEA_qx2010'!$C$12:$C$50,0),MATCH("0172",'[1]C_08_01_ABCS#qEEA_qx2010'!$D$11:$AR$11,0),1))/C19)/1000</f>
        <v>0</v>
      </c>
      <c r="L19" s="306">
        <f>((INDEX('[1]C_08_01_ABCS#qEEA_qx2010'!$D$12:$AR$50,MATCH("0010",'[1]C_08_01_ABCS#qEEA_qx2010'!$C$12:$C$50,0),MATCH("0173",'[1]C_08_01_ABCS#qEEA_qx2010'!$D$11:$AR$11,0),1)
-INDEX('[1]C_08_01_ABCS#qEEA_qx2010'!$D$12:$AR$50,MATCH("0040",'[1]C_08_01_ABCS#qEEA_qx2010'!$C$12:$C$50,0),MATCH("0173",'[1]C_08_01_ABCS#qEEA_qx2010'!$D$11:$AR$11,0),1)
-INDEX('[1]C_08_01_ABCS#qEEA_qx2010'!$D$12:$AR$50,MATCH("0050",'[1]C_08_01_ABCS#qEEA_qx2010'!$C$12:$C$50,0),MATCH("0173",'[1]C_08_01_ABCS#qEEA_qx2010'!$D$11:$AR$11,0),1)
-INDEX('[1]C_08_01_ABCS#qEEA_qx2010'!$D$12:$AR$50,MATCH("0060",'[1]C_08_01_ABCS#qEEA_qx2010'!$C$12:$C$50,0),MATCH("0173",'[1]C_08_01_ABCS#qEEA_qx2010'!$D$11:$AR$11,0),1))/C19)/1000</f>
        <v>0</v>
      </c>
      <c r="M19" s="306">
        <f>((INDEX('[1]C_08_01_ABCS#qEEA_qx2010'!$D$12:$AR$50,MATCH("0010",'[1]C_08_01_ABCS#qEEA_qx2010'!$C$12:$C$50,0),MATCH("0150",'[1]C_08_01_ABCS#qEEA_qx2010'!$D$11:$AR$11,0),1)
-INDEX('[1]C_08_01_ABCS#qEEA_qx2010'!$D$12:$AR$50,MATCH("0040",'[1]C_08_01_ABCS#qEEA_qx2010'!$C$12:$C$50,0),MATCH("0150",'[1]C_08_01_ABCS#qEEA_qx2010'!$D$11:$AR$11,0),1)
-INDEX('[1]C_08_01_ABCS#qEEA_qx2010'!$D$12:$AR$50,MATCH("0050",'[1]C_08_01_ABCS#qEEA_qx2010'!$C$12:$C$50,0),MATCH("0150",'[1]C_08_01_ABCS#qEEA_qx2010'!$D$11:$AR$11,0),1)
-INDEX('[1]C_08_01_ABCS#qEEA_qx2010'!$D$12:$AR$50,MATCH("0060",'[1]C_08_01_ABCS#qEEA_qx2010'!$C$12:$C$50,0),MATCH("0150",'[1]C_08_01_ABCS#qEEA_qx2010'!$D$11:$AR$11,0),1))/C19)/1000</f>
        <v>0</v>
      </c>
      <c r="N19" s="306">
        <f>((INDEX('[1]C_08_01_ABCS#qEEA_qx2010'!$D$12:$AR$50,MATCH("0010",'[1]C_08_01_ABCS#qEEA_qx2010'!$C$12:$C$50,0),MATCH("0160",'[1]C_08_01_ABCS#qEEA_qx2010'!$D$11:$AR$11,0),1)
-INDEX('[1]C_08_01_ABCS#qEEA_qx2010'!$D$12:$AR$50,MATCH("0040",'[1]C_08_01_ABCS#qEEA_qx2010'!$C$12:$C$50,0),MATCH("0160",'[1]C_08_01_ABCS#qEEA_qx2010'!$D$11:$AR$11,0),1)
-INDEX('[1]C_08_01_ABCS#qEEA_qx2010'!$D$12:$AR$50,MATCH("0050",'[1]C_08_01_ABCS#qEEA_qx2010'!$C$12:$C$50,0),MATCH("0160",'[1]C_08_01_ABCS#qEEA_qx2010'!$D$11:$AR$11,0),1)
-INDEX('[1]C_08_01_ABCS#qEEA_qx2010'!$D$12:$AR$50,MATCH("0060",'[1]C_08_01_ABCS#qEEA_qx2010'!$C$12:$C$50,0),MATCH("0160",'[1]C_08_01_ABCS#qEEA_qx2010'!$D$11:$AR$11,0),1))/C19)/1000</f>
        <v>0</v>
      </c>
      <c r="O19" s="306">
        <v>0</v>
      </c>
      <c r="P19" s="305">
        <f>((INDEX('[1]C_08_01_ABCS#qEEA_qx2010'!$D$12:$AR$50,MATCH("0010",'[1]C_08_01_ABCS#qEEA_qx2010'!$C$12:$C$50,0),MATCH("0260",'[1]C_08_01_ABCS#qEEA_qx2010'!$D$11:$AR$11,0),1)
-INDEX('[1]C_08_01_ABCS#qEEA_qx2010'!$D$12:$AR$50,MATCH("0040",'[1]C_08_01_ABCS#qEEA_qx2010'!$C$12:$C$50,0),MATCH("0260",'[1]C_08_01_ABCS#qEEA_qx2010'!$D$11:$AR$11,0),1)
-INDEX('[1]C_08_01_ABCS#qEEA_qx2010'!$D$12:$AR$50,MATCH("0050",'[1]C_08_01_ABCS#qEEA_qx2010'!$C$12:$C$50,0),MATCH("0260",'[1]C_08_01_ABCS#qEEA_qx2010'!$D$11:$AR$11,0),1
-INDEX('[1]C_08_01_ABCS#qEEA_qx2010'!$D$12:$AR$50,MATCH("0060",'[1]C_08_01_ABCS#qEEA_qx2010'!$C$12:$C$50,0),MATCH("0260",'[1]C_08_01_ABCS#qEEA_qx2010'!$D$11:$AR$11,0),1)))/1000)/1000</f>
        <v>6952.1723369799993</v>
      </c>
    </row>
    <row r="20" spans="1:16" ht="27" customHeight="1" thickBot="1" x14ac:dyDescent="0.35">
      <c r="A20" s="296" t="s">
        <v>185</v>
      </c>
      <c r="B20" s="304" t="s">
        <v>854</v>
      </c>
      <c r="C20" s="305">
        <f>((INDEX('[1]C_08_01_ABCS#qEEA_qx2009'!$D$12:$AR$50,MATCH("0010",'[1]C_08_01_ABCS#qEEA_qx2009'!$C$12:$C$50,0),MATCH("0110",'[1]C_08_01_ABCS#qEEA_qx2009'!$D$11:$AR$11,0),1)
-INDEX('[1]C_08_01_ABCS#qEEA_qx2009'!$D$12:$AR$50,MATCH("0040",'[1]C_08_01_ABCS#qEEA_qx2009'!$C$12:$C$50,0),MATCH("0110",'[1]C_08_01_ABCS#qEEA_qx2009'!$D$11:$AR$11,0),1)
-INDEX('[1]C_08_01_ABCS#qEEA_qx2009'!$D$12:$AR$50,MATCH("0050",'[1]C_08_01_ABCS#qEEA_qx2009'!$C$12:$C$50,0),MATCH("0110",'[1]C_08_01_ABCS#qEEA_qx2009'!$D$11:$AR$11,0),1)
-INDEX('[1]C_08_01_ABCS#qEEA_qx2009'!$D$12:$AR$50,MATCH("0060",'[1]C_08_01_ABCS#qEEA_qx2009'!$C$12:$C$50,0),MATCH("0110",'[1]C_08_01_ABCS#qEEA_qx2009'!$D$11:$AR$11,0),1))/1000)/1000</f>
        <v>4523.04180524</v>
      </c>
      <c r="D20" s="306">
        <f>((INDEX('[1]C_08_01_ABCS#qEEA_qx2009'!$D$12:$AR$50,MATCH("0010",'[1]C_08_01_ABCS#qEEA_qx2009'!$C$12:$C$50,0),MATCH("0180",'[1]C_08_01_ABCS#qEEA_qx2009'!$D$11:$AR$11,0),1)
-INDEX('[1]C_08_01_ABCS#qEEA_qx2009'!$D$12:$AR$50,MATCH("0040",'[1]C_08_01_ABCS#qEEA_qx2009'!$C$12:$C$50,0),MATCH("0180",'[1]C_08_01_ABCS#qEEA_qx2009'!$D$11:$AR$11,0),1)
-INDEX('[1]C_08_01_ABCS#qEEA_qx2009'!$D$12:$AR$50,MATCH("0050",'[1]C_08_01_ABCS#qEEA_qx2009'!$C$12:$C$50,0),MATCH("0180",'[1]C_08_01_ABCS#qEEA_qx2009'!$D$11:$AR$11,0),1)
-INDEX('[1]C_08_01_ABCS#qEEA_qx2009'!$D$12:$AR$50,MATCH("0060",'[1]C_08_01_ABCS#qEEA_qx2009'!$C$12:$C$50,0),MATCH("0180",'[1]C_08_01_ABCS#qEEA_qx2009'!$D$11:$AR$11,0),1))/C20)/1000</f>
        <v>0</v>
      </c>
      <c r="E20" s="306">
        <f>(((INDEX('[1]C_08_01_ABCS#qEEA_qx2009'!$D$12:$AR$50,MATCH("0010",'[1]C_08_01_ABCS#qEEA_qx2009'!$C$12:$C$50,0),MATCH("0190",'[1]C_08_01_ABCS#qEEA_qx2009'!$D$11:$AR$11,0),1)
-INDEX('[1]C_08_01_ABCS#qEEA_qx2009'!$D$12:$AR$50,MATCH("0040",'[1]C_08_01_ABCS#qEEA_qx2009'!$C$12:$C$50,0),MATCH("0190",'[1]C_08_01_ABCS#qEEA_qx2009'!$D$11:$AR$11,0),1)
-INDEX('[1]C_08_01_ABCS#qEEA_qx2009'!$D$12:$AR$50,MATCH("0050",'[1]C_08_01_ABCS#qEEA_qx2009'!$C$12:$C$50,0),MATCH("0190",'[1]C_08_01_ABCS#qEEA_qx2009'!$D$11:$AR$11,0),1)
-INDEX('[1]C_08_01_ABCS#qEEA_qx2009'!$D$12:$AR$50,MATCH("0060",'[1]C_08_01_ABCS#qEEA_qx2009'!$C$12:$C$50,0),MATCH("0190",'[1]C_08_01_ABCS#qEEA_qx2009'!$D$11:$AR$11,0),1))+
(INDEX('[1]C_08_01_ABCS#qEEA_qx2009'!$D$12:$AR$50,MATCH("0010",'[1]C_08_01_ABCS#qEEA_qx2009'!$C$12:$C$50,0),MATCH("0200",'[1]C_08_01_ABCS#qEEA_qx2009'!$D$11:$AR$11,0),1)
-INDEX('[1]C_08_01_ABCS#qEEA_qx2009'!$D$12:$AR$50,MATCH("0040",'[1]C_08_01_ABCS#qEEA_qx2009'!$C$12:$C$50,0),MATCH("0200",'[1]C_08_01_ABCS#qEEA_qx2009'!$D$11:$AR$11,0),1)
-INDEX('[1]C_08_01_ABCS#qEEA_qx2009'!$D$12:$AR$50,MATCH("0050",'[1]C_08_01_ABCS#qEEA_qx2009'!$C$12:$C$50,0),MATCH("0200",'[1]C_08_01_ABCS#qEEA_qx2009'!$D$11:$AR$11,0),1)
-INDEX('[1]C_08_01_ABCS#qEEA_qx2009'!$D$12:$AR$50,MATCH("0060",'[1]C_08_01_ABCS#qEEA_qx2009'!$C$12:$C$50,0),MATCH("0200",'[1]C_08_01_ABCS#qEEA_qx2009'!$D$11:$AR$11,0),1))+
(INDEX('[1]C_08_01_ABCS#qEEA_qx2009'!$D$12:$AR$50,MATCH("0010",'[1]C_08_01_ABCS#qEEA_qx2009'!$C$12:$C$50,0),MATCH("0210",'[1]C_08_01_ABCS#qEEA_qx2009'!$D$11:$AR$11,0),1)
-INDEX('[1]C_08_01_ABCS#qEEA_qx2009'!$D$12:$AR$50,MATCH("0040",'[1]C_08_01_ABCS#qEEA_qx2009'!$C$12:$C$50,0),MATCH("0210",'[1]C_08_01_ABCS#qEEA_qx2009'!$D$11:$AR$11,0),1)
-INDEX('[1]C_08_01_ABCS#qEEA_qx2009'!$D$12:$AR$50,MATCH("0050",'[1]C_08_01_ABCS#qEEA_qx2009'!$C$12:$C$50,0),MATCH("0210",'[1]C_08_01_ABCS#qEEA_qx2009'!$D$11:$AR$11,0),1)
-INDEX('[1]C_08_01_ABCS#qEEA_qx2009'!$D$12:$AR$50,MATCH("0060",'[1]C_08_01_ABCS#qEEA_qx2009'!$C$12:$C$50,0),MATCH("0210",'[1]C_08_01_ABCS#qEEA_qx2009'!$D$11:$AR$11,0),1)))/C20)/1000</f>
        <v>0</v>
      </c>
      <c r="F20" s="306">
        <f>((INDEX('[1]C_08_01_ABCS#qEEA_qx2009'!$D$12:$AR$50,MATCH("0010",'[1]C_08_01_ABCS#qEEA_qx2009'!$C$12:$C$50,0),MATCH("0190",'[1]C_08_01_ABCS#qEEA_qx2009'!$D$11:$AR$11,0),1)
-INDEX('[1]C_08_01_ABCS#qEEA_qx2009'!$D$12:$AR$50,MATCH("0040",'[1]C_08_01_ABCS#qEEA_qx2009'!$C$12:$C$50,0),MATCH("0190",'[1]C_08_01_ABCS#qEEA_qx2009'!$D$11:$AR$11,0),1)
-INDEX('[1]C_08_01_ABCS#qEEA_qx2009'!$D$12:$AR$50,MATCH("0050",'[1]C_08_01_ABCS#qEEA_qx2009'!$C$12:$C$50,0),MATCH("0190",'[1]C_08_01_ABCS#qEEA_qx2009'!$D$11:$AR$11,0),1)
-INDEX('[1]C_08_01_ABCS#qEEA_qx2009'!$D$12:$AR$50,MATCH("0060",'[1]C_08_01_ABCS#qEEA_qx2009'!$C$12:$C$50,0),MATCH("0190",'[1]C_08_01_ABCS#qEEA_qx2009'!$D$11:$AR$11,0),1))/C20)/1000</f>
        <v>0</v>
      </c>
      <c r="G20" s="306">
        <f>((INDEX('[1]C_08_01_ABCS#qEEA_qx2009'!$D$12:$AR$50,MATCH("0010",'[1]C_08_01_ABCS#qEEA_qx2009'!$C$12:$C$50,0),MATCH("0210",'[1]C_08_01_ABCS#qEEA_qx2009'!$D$11:$AR$11,0),1)
-INDEX('[1]C_08_01_ABCS#qEEA_qx2009'!$D$12:$AR$50,MATCH("0040",'[1]C_08_01_ABCS#qEEA_qx2009'!$C$12:$C$50,0),MATCH("0210",'[1]C_08_01_ABCS#qEEA_qx2009'!$D$11:$AR$11,0),1)
-INDEX('[1]C_08_01_ABCS#qEEA_qx2009'!$D$12:$AR$50,MATCH("0050",'[1]C_08_01_ABCS#qEEA_qx2009'!$C$12:$C$50,0),MATCH("0210",'[1]C_08_01_ABCS#qEEA_qx2009'!$D$11:$AR$11,0),1)
-INDEX('[1]C_08_01_ABCS#qEEA_qx2009'!$D$12:$AR$50,MATCH("0060",'[1]C_08_01_ABCS#qEEA_qx2009'!$C$12:$C$50,0),MATCH("0210",'[1]C_08_01_ABCS#qEEA_qx2009'!$D$11:$AR$11,0),1))/C20)/1000</f>
        <v>0</v>
      </c>
      <c r="H20" s="306">
        <f>((INDEX('[1]C_08_01_ABCS#qEEA_qx2009'!$D$12:$AR$50,MATCH("0010",'[1]C_08_01_ABCS#qEEA_qx2009'!$C$12:$C$50,0),MATCH("0200",'[1]C_08_01_ABCS#qEEA_qx2009'!$D$11:$AR$11,0),1)
-INDEX('[1]C_08_01_ABCS#qEEA_qx2009'!$D$12:$AR$50,MATCH("0040",'[1]C_08_01_ABCS#qEEA_qx2009'!$C$12:$C$50,0),MATCH("0200",'[1]C_08_01_ABCS#qEEA_qx2009'!$D$11:$AR$11,0),1)
-INDEX('[1]C_08_01_ABCS#qEEA_qx2009'!$D$12:$AR$50,MATCH("0050",'[1]C_08_01_ABCS#qEEA_qx2009'!$C$12:$C$50,0),MATCH("0200",'[1]C_08_01_ABCS#qEEA_qx2009'!$D$11:$AR$11,0),1)
-INDEX('[1]C_08_01_ABCS#qEEA_qx2009'!$D$12:$AR$50,MATCH("0060",'[1]C_08_01_ABCS#qEEA_qx2009'!$C$12:$C$50,0),MATCH("0200",'[1]C_08_01_ABCS#qEEA_qx2009'!$D$11:$AR$11,0),1))/C20)/1000</f>
        <v>0</v>
      </c>
      <c r="I20" s="306">
        <f>((INDEX('[1]C_08_01_ABCS#qEEA_qx2009'!$D$12:$AR$50,MATCH("0010",'[1]C_08_01_ABCS#qEEA_qx2009'!$C$12:$C$50,0),MATCH("0170",'[1]C_08_01_ABCS#qEEA_qx2009'!$D$11:$AR$11,0),1)
-INDEX('[1]C_08_01_ABCS#qEEA_qx2009'!$D$12:$AR$50,MATCH("0040",'[1]C_08_01_ABCS#qEEA_qx2009'!$C$12:$C$50,0),MATCH("0170",'[1]C_08_01_ABCS#qEEA_qx2009'!$D$11:$AR$11,0),1)
-INDEX('[1]C_08_01_ABCS#qEEA_qx2009'!$D$12:$AR$50,MATCH("0050",'[1]C_08_01_ABCS#qEEA_qx2009'!$C$12:$C$50,0),MATCH("0170",'[1]C_08_01_ABCS#qEEA_qx2009'!$D$11:$AR$11,0),1)-INDEX('[1]C_08_01_ABCS#qEEA_qx2009'!$D$12:$AR$50,MATCH("0060",'[1]C_08_01_ABCS#qEEA_qx2009'!$C$12:$C$50,0),MATCH("0170",'[1]C_08_01_ABCS#qEEA_qx2009'!$D$11:$AR$11,0),1))/C20)/1000</f>
        <v>0</v>
      </c>
      <c r="J20" s="306">
        <f>((INDEX('[1]C_08_01_ABCS#qEEA_qx2009'!$D$12:$AR$50,MATCH("0010",'[1]C_08_01_ABCS#qEEA_qx2009'!$C$12:$C$50,0),MATCH("0171",'[1]C_08_01_ABCS#qEEA_qx2009'!$D$11:$AR$11,0),1)
-INDEX('[1]C_08_01_ABCS#qEEA_qx2009'!$D$12:$AR$50,MATCH("0040",'[1]C_08_01_ABCS#qEEA_qx2009'!$C$12:$C$50,0),MATCH("0171",'[1]C_08_01_ABCS#qEEA_qx2009'!$D$11:$AR$11,0),1)
-INDEX('[1]C_08_01_ABCS#qEEA_qx2009'!$D$12:$AR$50,MATCH("0050",'[1]C_08_01_ABCS#qEEA_qx2009'!$C$12:$C$50,0),MATCH("0171",'[1]C_08_01_ABCS#qEEA_qx2009'!$D$11:$AR$11,0),1)
-INDEX('[1]C_08_01_ABCS#qEEA_qx2009'!$D$12:$AR$50,MATCH("0060",'[1]C_08_01_ABCS#qEEA_qx2009'!$C$12:$C$50,0),MATCH("0171",'[1]C_08_01_ABCS#qEEA_qx2009'!$D$11:$AR$11,0),1))/C20)/1000</f>
        <v>0</v>
      </c>
      <c r="K20" s="306">
        <f>((INDEX('[1]C_08_01_ABCS#qEEA_qx2009'!$D$12:$AR$50,MATCH("0010",'[1]C_08_01_ABCS#qEEA_qx2009'!$C$12:$C$50,0),MATCH("0172",'[1]C_08_01_ABCS#qEEA_qx2009'!$D$11:$AR$11,0),1)
-INDEX('[1]C_08_01_ABCS#qEEA_qx2009'!$D$12:$AR$50,MATCH("0040",'[1]C_08_01_ABCS#qEEA_qx2009'!$C$12:$C$50,0),MATCH("0172",'[1]C_08_01_ABCS#qEEA_qx2009'!$D$11:$AR$11,0),1)
-INDEX('[1]C_08_01_ABCS#qEEA_qx2009'!$D$12:$AR$50,MATCH("0050",'[1]C_08_01_ABCS#qEEA_qx2009'!$C$12:$C$50,0),MATCH("0172",'[1]C_08_01_ABCS#qEEA_qx2009'!$D$11:$AR$11,0),1)
-INDEX('[1]C_08_01_ABCS#qEEA_qx2009'!$D$12:$AR$50,MATCH("0060",'[1]C_08_01_ABCS#qEEA_qx2009'!$C$12:$C$50,0),MATCH("0172",'[1]C_08_01_ABCS#qEEA_qx2009'!$D$11:$AR$11,0),1))/C20)/1000</f>
        <v>0</v>
      </c>
      <c r="L20" s="306">
        <f>((INDEX('[1]C_08_01_ABCS#qEEA_qx2009'!$D$12:$AR$50,MATCH("0010",'[1]C_08_01_ABCS#qEEA_qx2009'!$C$12:$C$50,0),MATCH("0173",'[1]C_08_01_ABCS#qEEA_qx2009'!$D$11:$AR$11,0),1)
-INDEX('[1]C_08_01_ABCS#qEEA_qx2009'!$D$12:$AR$50,MATCH("0040",'[1]C_08_01_ABCS#qEEA_qx2009'!$C$12:$C$50,0),MATCH("0173",'[1]C_08_01_ABCS#qEEA_qx2009'!$D$11:$AR$11,0),1)
-INDEX('[1]C_08_01_ABCS#qEEA_qx2009'!$D$12:$AR$50,MATCH("0050",'[1]C_08_01_ABCS#qEEA_qx2009'!$C$12:$C$50,0),MATCH("0173",'[1]C_08_01_ABCS#qEEA_qx2009'!$D$11:$AR$11,0),1)
-INDEX('[1]C_08_01_ABCS#qEEA_qx2009'!$D$12:$AR$50,MATCH("0060",'[1]C_08_01_ABCS#qEEA_qx2009'!$C$12:$C$50,0),MATCH("0173",'[1]C_08_01_ABCS#qEEA_qx2009'!$D$11:$AR$11,0),1))/C20)/1000</f>
        <v>0</v>
      </c>
      <c r="M20" s="306">
        <f>((INDEX('[1]C_08_01_ABCS#qEEA_qx2009'!$D$12:$AR$50,MATCH("0010",'[1]C_08_01_ABCS#qEEA_qx2009'!$C$12:$C$50,0),MATCH("0150",'[1]C_08_01_ABCS#qEEA_qx2009'!$D$11:$AR$11,0),1)
-INDEX('[1]C_08_01_ABCS#qEEA_qx2009'!$D$12:$AR$50,MATCH("0040",'[1]C_08_01_ABCS#qEEA_qx2009'!$C$12:$C$50,0),MATCH("0150",'[1]C_08_01_ABCS#qEEA_qx2009'!$D$11:$AR$11,0),1)
-INDEX('[1]C_08_01_ABCS#qEEA_qx2009'!$D$12:$AR$50,MATCH("0050",'[1]C_08_01_ABCS#qEEA_qx2009'!$C$12:$C$50,0),MATCH("0150",'[1]C_08_01_ABCS#qEEA_qx2009'!$D$11:$AR$11,0),1)
-INDEX('[1]C_08_01_ABCS#qEEA_qx2009'!$D$12:$AR$50,MATCH("0060",'[1]C_08_01_ABCS#qEEA_qx2009'!$C$12:$C$50,0),MATCH("0150",'[1]C_08_01_ABCS#qEEA_qx2009'!$D$11:$AR$11,0),1))/C20)/1000</f>
        <v>0</v>
      </c>
      <c r="N20" s="306">
        <f>((INDEX('[1]C_08_01_ABCS#qEEA_qx2009'!$D$12:$AR$50,MATCH("0010",'[1]C_08_01_ABCS#qEEA_qx2009'!$C$12:$C$50,0),MATCH("0160",'[1]C_08_01_ABCS#qEEA_qx2009'!$D$11:$AR$11,0),1)/1000
-INDEX('[1]C_08_01_ABCS#qEEA_qx2009'!$D$12:$AR$50,MATCH("0040",'[1]C_08_01_ABCS#qEEA_qx2009'!$C$12:$C$50,0),MATCH("0160",'[1]C_08_01_ABCS#qEEA_qx2009'!$D$11:$AR$11,0),1)/1000
-INDEX('[1]C_08_01_ABCS#qEEA_qx2009'!$D$12:$AR$50,MATCH("0050",'[1]C_08_01_ABCS#qEEA_qx2009'!$C$12:$C$50,0),MATCH("0160",'[1]C_08_01_ABCS#qEEA_qx2009'!$D$11:$AR$11,0),1)/1000
-INDEX('[1]C_08_01_ABCS#qEEA_qx2009'!$D$12:$AR$50,MATCH("0060",'[1]C_08_01_ABCS#qEEA_qx2009'!$C$12:$C$50,0),MATCH("0160",'[1]C_08_01_ABCS#qEEA_qx2009'!$D$11:$AR$11,0),1)/1000)/C20)/1000</f>
        <v>0</v>
      </c>
      <c r="O20" s="306">
        <v>0</v>
      </c>
      <c r="P20" s="305">
        <f>((INDEX('[1]C_08_01_ABCS#qEEA_qx2009'!$D$12:$AR$50,MATCH("0010",'[1]C_08_01_ABCS#qEEA_qx2009'!$C$12:$C$50,0),MATCH("0260",'[1]C_08_01_ABCS#qEEA_qx2009'!$D$11:$AR$11,0),1)
-INDEX('[1]C_08_01_ABCS#qEEA_qx2009'!$D$12:$AR$50,MATCH("0040",'[1]C_08_01_ABCS#qEEA_qx2009'!$C$12:$C$50,0),MATCH("0260",'[1]C_08_01_ABCS#qEEA_qx2009'!$D$11:$AR$11,0),1)
-INDEX('[1]C_08_01_ABCS#qEEA_qx2009'!$D$12:$AR$50,MATCH("0050",'[1]C_08_01_ABCS#qEEA_qx2009'!$C$12:$C$50,0),MATCH("0260",'[1]C_08_01_ABCS#qEEA_qx2009'!$D$11:$AR$11,0),1
-INDEX('[1]C_08_01_ABCS#qEEA_qx2009'!$D$12:$AR$50,MATCH("0060",'[1]C_08_01_ABCS#qEEA_qx2009'!$C$12:$C$50,0),MATCH("0260",'[1]C_08_01_ABCS#qEEA_qx2009'!$D$11:$AR$11,0),1)))/1000)/1000</f>
        <v>1487.2606388699999</v>
      </c>
    </row>
    <row r="21" spans="1:16" ht="27" customHeight="1" thickBot="1" x14ac:dyDescent="0.35">
      <c r="A21" s="296" t="s">
        <v>186</v>
      </c>
      <c r="B21" s="304" t="s">
        <v>855</v>
      </c>
      <c r="C21" s="305">
        <v>0</v>
      </c>
      <c r="D21" s="306">
        <v>0</v>
      </c>
      <c r="E21" s="306">
        <v>0</v>
      </c>
      <c r="F21" s="306">
        <v>0</v>
      </c>
      <c r="G21" s="306">
        <v>0</v>
      </c>
      <c r="H21" s="306">
        <v>0</v>
      </c>
      <c r="I21" s="306">
        <v>0</v>
      </c>
      <c r="J21" s="306">
        <v>0</v>
      </c>
      <c r="K21" s="306">
        <v>0</v>
      </c>
      <c r="L21" s="306">
        <v>0</v>
      </c>
      <c r="M21" s="306">
        <v>0</v>
      </c>
      <c r="N21" s="306">
        <v>0</v>
      </c>
      <c r="O21" s="306">
        <v>0</v>
      </c>
      <c r="P21" s="305">
        <v>0</v>
      </c>
    </row>
    <row r="22" spans="1:16" ht="27" customHeight="1" thickBot="1" x14ac:dyDescent="0.35">
      <c r="A22" s="296" t="s">
        <v>187</v>
      </c>
      <c r="B22" s="304" t="s">
        <v>856</v>
      </c>
      <c r="C22" s="305">
        <v>0</v>
      </c>
      <c r="D22" s="306">
        <v>0</v>
      </c>
      <c r="E22" s="306">
        <v>0</v>
      </c>
      <c r="F22" s="306">
        <v>0</v>
      </c>
      <c r="G22" s="306">
        <v>0</v>
      </c>
      <c r="H22" s="306">
        <v>0</v>
      </c>
      <c r="I22" s="306">
        <v>0</v>
      </c>
      <c r="J22" s="306">
        <v>0</v>
      </c>
      <c r="K22" s="306">
        <v>0</v>
      </c>
      <c r="L22" s="306">
        <v>0</v>
      </c>
      <c r="M22" s="306">
        <v>0</v>
      </c>
      <c r="N22" s="306">
        <v>0</v>
      </c>
      <c r="O22" s="306">
        <v>0</v>
      </c>
      <c r="P22" s="305">
        <v>0</v>
      </c>
    </row>
    <row r="23" spans="1:16" ht="27" customHeight="1" thickBot="1" x14ac:dyDescent="0.35">
      <c r="A23" s="307">
        <v>7</v>
      </c>
      <c r="B23" s="310" t="s">
        <v>531</v>
      </c>
      <c r="C23" s="311">
        <f>((INDEX('[1]C_08_01_ABCS#qEEA_qx01'!$D$12:$AR$50,MATCH("0010",'[1]C_08_01_ABCS#qEEA_qx01'!$C$12:$C$50,0),MATCH("0110",'[1]C_08_01_ABCS#qEEA_qx01'!$D$11:$AR$11,0),1)
-INDEX('[1]C_08_01_ABCS#qEEA_qx01'!$D$12:$AR$50,MATCH("0040",'[1]C_08_01_ABCS#qEEA_qx01'!$C$12:$C$50,0),MATCH("0110",'[1]C_08_01_ABCS#qEEA_qx01'!$D$11:$AR$11,0),1)
-INDEX('[1]C_08_01_ABCS#qEEA_qx01'!$D$12:$AR$50,MATCH("0050",'[1]C_08_01_ABCS#qEEA_qx01'!$C$12:$C$50,0),MATCH("0110",'[1]C_08_01_ABCS#qEEA_qx01'!$D$11:$AR$11,0),1)
-INDEX('[1]C_08_01_ABCS#qEEA_qx01'!$D$12:$AR$50,MATCH("0060",'[1]C_08_01_ABCS#qEEA_qx01'!$C$12:$C$50,0),MATCH("0110",'[1]C_08_01_ABCS#qEEA_qx01'!$D$11:$AR$11,0),1))/1000)/1000</f>
        <v>35898.939476129992</v>
      </c>
      <c r="D23" s="312">
        <f>((INDEX('[1]C_08_01_ABCS#qEEA_qx01'!$D$12:$AR$50,MATCH("0010",'[1]C_08_01_ABCS#qEEA_qx01'!$C$12:$C$50,0),MATCH("0180",'[1]C_08_01_ABCS#qEEA_qx01'!$D$11:$AR$11,0),1)
-INDEX('[1]C_08_01_ABCS#qEEA_qx01'!$D$12:$AR$50,MATCH("0040",'[1]C_08_01_ABCS#qEEA_qx01'!$C$12:$C$50,0),MATCH("0180",'[1]C_08_01_ABCS#qEEA_qx01'!$D$11:$AR$11,0),1)
-INDEX('[1]C_08_01_ABCS#qEEA_qx01'!$D$12:$AR$50,MATCH("0050",'[1]C_08_01_ABCS#qEEA_qx01'!$C$12:$C$50,0),MATCH("0180",'[1]C_08_01_ABCS#qEEA_qx01'!$D$11:$AR$11,0),1)
-INDEX('[1]C_08_01_ABCS#qEEA_qx01'!$D$12:$AR$50,MATCH("0060",'[1]C_08_01_ABCS#qEEA_qx01'!$C$12:$C$50,0),MATCH("0180",'[1]C_08_01_ABCS#qEEA_qx01'!$D$11:$AR$11,0),1))/C23)/1000</f>
        <v>0</v>
      </c>
      <c r="E23" s="312">
        <f>(((INDEX('[1]C_08_01_ABCS#qEEA_qx01'!$D$12:$AR$50,MATCH("0010",'[1]C_08_01_ABCS#qEEA_qx01'!$C$12:$C$50,0),MATCH("0190",'[1]C_08_01_ABCS#qEEA_qx01'!$D$11:$AR$11,0),1)
-INDEX('[1]C_08_01_ABCS#qEEA_qx01'!$D$12:$AR$50,MATCH("0040",'[1]C_08_01_ABCS#qEEA_qx01'!$C$12:$C$50,0),MATCH("0190",'[1]C_08_01_ABCS#qEEA_qx01'!$D$11:$AR$11,0),1)
-INDEX('[1]C_08_01_ABCS#qEEA_qx01'!$D$12:$AR$50,MATCH("0050",'[1]C_08_01_ABCS#qEEA_qx01'!$C$12:$C$50,0),MATCH("0190",'[1]C_08_01_ABCS#qEEA_qx01'!$D$11:$AR$11,0),1)
-INDEX('[1]C_08_01_ABCS#qEEA_qx01'!$D$12:$AR$50,MATCH("0060",'[1]C_08_01_ABCS#qEEA_qx01'!$C$12:$C$50,0),MATCH("0190",'[1]C_08_01_ABCS#qEEA_qx01'!$D$11:$AR$11,0),1))+
(INDEX('[1]C_08_01_ABCS#qEEA_qx01'!$D$12:$AR$50,MATCH("0010",'[1]C_08_01_ABCS#qEEA_qx01'!$C$12:$C$50,0),MATCH("0200",'[1]C_08_01_ABCS#qEEA_qx01'!$D$11:$AR$11,0),1)
-INDEX('[1]C_08_01_ABCS#qEEA_qx01'!$D$12:$AR$50,MATCH("0040",'[1]C_08_01_ABCS#qEEA_qx01'!$C$12:$C$50,0),MATCH("0200",'[1]C_08_01_ABCS#qEEA_qx01'!$D$11:$AR$11,0),1)
-INDEX('[1]C_08_01_ABCS#qEEA_qx01'!$D$12:$AR$50,MATCH("0050",'[1]C_08_01_ABCS#qEEA_qx01'!$C$12:$C$50,0),MATCH("0200",'[1]C_08_01_ABCS#qEEA_qx01'!$D$11:$AR$11,0),1)
-INDEX('[1]C_08_01_ABCS#qEEA_qx01'!$D$12:$AR$50,MATCH("0060",'[1]C_08_01_ABCS#qEEA_qx01'!$C$12:$C$50,0),MATCH("0200",'[1]C_08_01_ABCS#qEEA_qx01'!$D$11:$AR$11,0),1))+
(INDEX('[1]C_08_01_ABCS#qEEA_qx01'!$D$12:$AR$50,MATCH("0010",'[1]C_08_01_ABCS#qEEA_qx01'!$C$12:$C$50,0),MATCH("0210",'[1]C_08_01_ABCS#qEEA_qx01'!$D$11:$AR$11,0),1)
-INDEX('[1]C_08_01_ABCS#qEEA_qx01'!$D$12:$AR$50,MATCH("0040",'[1]C_08_01_ABCS#qEEA_qx01'!$C$12:$C$50,0),MATCH("0210",'[1]C_08_01_ABCS#qEEA_qx01'!$D$11:$AR$11,0),1)
-INDEX('[1]C_08_01_ABCS#qEEA_qx01'!$D$12:$AR$50,MATCH("0050",'[1]C_08_01_ABCS#qEEA_qx01'!$C$12:$C$50,0),MATCH("0210",'[1]C_08_01_ABCS#qEEA_qx01'!$D$11:$AR$11,0),1)
-INDEX('[1]C_08_01_ABCS#qEEA_qx01'!$D$12:$AR$50,MATCH("0060",'[1]C_08_01_ABCS#qEEA_qx01'!$C$12:$C$50,0),MATCH("0210",'[1]C_08_01_ABCS#qEEA_qx01'!$D$11:$AR$11,0),1)))/C23/1000)/1000</f>
        <v>0.75749283593074834</v>
      </c>
      <c r="F23" s="312">
        <f>((INDEX('[1]C_08_01_ABCS#qEEA_qx01'!$D$12:$AR$50,MATCH("0010",'[1]C_08_01_ABCS#qEEA_qx01'!$C$12:$C$50,0),MATCH("0190",'[1]C_08_01_ABCS#qEEA_qx01'!$D$11:$AR$11,0),1)
-INDEX('[1]C_08_01_ABCS#qEEA_qx01'!$D$12:$AR$50,MATCH("0040",'[1]C_08_01_ABCS#qEEA_qx01'!$C$12:$C$50,0),MATCH("0190",'[1]C_08_01_ABCS#qEEA_qx01'!$D$11:$AR$11,0),1)
-INDEX('[1]C_08_01_ABCS#qEEA_qx01'!$D$12:$AR$50,MATCH("0050",'[1]C_08_01_ABCS#qEEA_qx01'!$C$12:$C$50,0),MATCH("0190",'[1]C_08_01_ABCS#qEEA_qx01'!$D$11:$AR$11,0),1)
-INDEX('[1]C_08_01_ABCS#qEEA_qx01'!$D$12:$AR$50,MATCH("0060",'[1]C_08_01_ABCS#qEEA_qx01'!$C$12:$C$50,0),MATCH("0190",'[1]C_08_01_ABCS#qEEA_qx01'!$D$11:$AR$11,0),1))/C23/1000)/1000</f>
        <v>0.75749283593074834</v>
      </c>
      <c r="G23" s="312">
        <f>((INDEX('[1]C_08_01_ABCS#qEEA_qx01'!$D$12:$AR$50,MATCH("0010",'[1]C_08_01_ABCS#qEEA_qx01'!$C$12:$C$50,0),MATCH("0210",'[1]C_08_01_ABCS#qEEA_qx01'!$D$11:$AR$11,0),1)
-INDEX('[1]C_08_01_ABCS#qEEA_qx01'!$D$12:$AR$50,MATCH("0040",'[1]C_08_01_ABCS#qEEA_qx01'!$C$12:$C$50,0),MATCH("0210",'[1]C_08_01_ABCS#qEEA_qx01'!$D$11:$AR$11,0),1)
-INDEX('[1]C_08_01_ABCS#qEEA_qx01'!$D$12:$AR$50,MATCH("0050",'[1]C_08_01_ABCS#qEEA_qx01'!$C$12:$C$50,0),MATCH("0210",'[1]C_08_01_ABCS#qEEA_qx01'!$D$11:$AR$11,0),1)
-INDEX('[1]C_08_01_ABCS#qEEA_qx01'!$D$12:$AR$50,MATCH("0060",'[1]C_08_01_ABCS#qEEA_qx01'!$C$12:$C$50,0),MATCH("0210",'[1]C_08_01_ABCS#qEEA_qx01'!$D$11:$AR$11,0),1))/C23)/1000</f>
        <v>0</v>
      </c>
      <c r="H23" s="312">
        <f>((INDEX('[1]C_08_01_ABCS#qEEA_qx01'!$D$12:$AR$50,MATCH("0010",'[1]C_08_01_ABCS#qEEA_qx01'!$C$12:$C$50,0),MATCH("0200",'[1]C_08_01_ABCS#qEEA_qx01'!$D$11:$AR$11,0),1)
-INDEX('[1]C_08_01_ABCS#qEEA_qx01'!$D$12:$AR$50,MATCH("0040",'[1]C_08_01_ABCS#qEEA_qx01'!$C$12:$C$50,0),MATCH("0200",'[1]C_08_01_ABCS#qEEA_qx01'!$D$11:$AR$11,0),1)
-INDEX('[1]C_08_01_ABCS#qEEA_qx01'!$D$12:$AR$50,MATCH("0050",'[1]C_08_01_ABCS#qEEA_qx01'!$C$12:$C$50,0),MATCH("0200",'[1]C_08_01_ABCS#qEEA_qx01'!$D$11:$AR$11,0),1)
-INDEX('[1]C_08_01_ABCS#qEEA_qx01'!$D$12:$AR$50,MATCH("0060",'[1]C_08_01_ABCS#qEEA_qx01'!$C$12:$C$50,0),MATCH("0200",'[1]C_08_01_ABCS#qEEA_qx01'!$D$11:$AR$11,0),1))/C23)/1000</f>
        <v>0</v>
      </c>
      <c r="I23" s="312">
        <f>((INDEX('[1]C_08_01_ABCS#qEEA_qx01'!$D$12:$AR$50,MATCH("0010",'[1]C_08_01_ABCS#qEEA_qx01'!$C$12:$C$50,0),MATCH("0170",'[1]C_08_01_ABCS#qEEA_qx01'!$D$11:$AR$11,0),1)
-INDEX('[1]C_08_01_ABCS#qEEA_qx01'!$D$12:$AR$50,MATCH("0040",'[1]C_08_01_ABCS#qEEA_qx01'!$C$12:$C$50,0),MATCH("0170",'[1]C_08_01_ABCS#qEEA_qx01'!$D$11:$AR$11,0),1)
-INDEX('[1]C_08_01_ABCS#qEEA_qx01'!$D$12:$AR$50,MATCH("0050",'[1]C_08_01_ABCS#qEEA_qx01'!$C$12:$C$50,0),MATCH("0170",'[1]C_08_01_ABCS#qEEA_qx01'!$D$11:$AR$11,0),1)
-INDEX('[1]C_08_01_ABCS#qEEA_qx01'!$D$12:$AR$50,MATCH("0060",'[1]C_08_01_ABCS#qEEA_qx01'!$C$12:$C$50,0),MATCH("0170",'[1]C_08_01_ABCS#qEEA_qx01'!$D$11:$AR$11,0),1))/C23)/1000</f>
        <v>0</v>
      </c>
      <c r="J23" s="312">
        <f>((INDEX('[1]C_08_01_ABCS#qEEA_qx01'!$D$12:$AR$50,MATCH("0010",'[1]C_08_01_ABCS#qEEA_qx01'!$C$12:$C$50,0),MATCH("0171",'[1]C_08_01_ABCS#qEEA_qx01'!$D$11:$AR$11,0),1)
-INDEX('[1]C_08_01_ABCS#qEEA_qx01'!$D$12:$AR$50,MATCH("0040",'[1]C_08_01_ABCS#qEEA_qx01'!$C$12:$C$50,0),MATCH("0171",'[1]C_08_01_ABCS#qEEA_qx01'!$D$11:$AR$11,0),1)
-INDEX('[1]C_08_01_ABCS#qEEA_qx01'!$D$12:$AR$50,MATCH("0050",'[1]C_08_01_ABCS#qEEA_qx01'!$C$12:$C$50,0),MATCH("0171",'[1]C_08_01_ABCS#qEEA_qx01'!$D$11:$AR$11,0),1)
-INDEX('[1]C_08_01_ABCS#qEEA_qx01'!$D$12:$AR$50,MATCH("0060",'[1]C_08_01_ABCS#qEEA_qx01'!$C$12:$C$50,0),MATCH("0171",'[1]C_08_01_ABCS#qEEA_qx01'!$D$11:$AR$11,0),1))/C23)/1000</f>
        <v>0</v>
      </c>
      <c r="K23" s="312">
        <f>((INDEX('[1]C_08_01_ABCS#qEEA_qx01'!$D$12:$AR$50,MATCH("0010",'[1]C_08_01_ABCS#qEEA_qx01'!$C$12:$C$50,0),MATCH("0172",'[1]C_08_01_ABCS#qEEA_qx01'!$D$11:$AR$11,0),1)
-INDEX('[1]C_08_01_ABCS#qEEA_qx01'!$D$12:$AR$50,MATCH("0040",'[1]C_08_01_ABCS#qEEA_qx01'!$C$12:$C$50,0),MATCH("0172",'[1]C_08_01_ABCS#qEEA_qx01'!$D$11:$AR$11,0),1)
-INDEX('[1]C_08_01_ABCS#qEEA_qx01'!$D$12:$AR$50,MATCH("0050",'[1]C_08_01_ABCS#qEEA_qx01'!$C$12:$C$50,0),MATCH("0172",'[1]C_08_01_ABCS#qEEA_qx01'!$D$11:$AR$11,0),1)
-INDEX('[1]C_08_01_ABCS#qEEA_qx01'!$D$12:$AR$50,MATCH("0060",'[1]C_08_01_ABCS#qEEA_qx01'!$C$12:$C$50,0),MATCH("0172",'[1]C_08_01_ABCS#qEEA_qx01'!$D$11:$AR$11,0),1))/C23)/1000</f>
        <v>0</v>
      </c>
      <c r="L23" s="312">
        <f>((INDEX('[1]C_08_01_ABCS#qEEA_qx01'!$D$12:$AR$50,MATCH("0010",'[1]C_08_01_ABCS#qEEA_qx01'!$C$12:$C$50,0),MATCH("0173",'[1]C_08_01_ABCS#qEEA_qx01'!$D$11:$AR$11,0),1)
-INDEX('[1]C_08_01_ABCS#qEEA_qx01'!$D$12:$AR$50,MATCH("0040",'[1]C_08_01_ABCS#qEEA_qx01'!$C$12:$C$50,0),MATCH("0173",'[1]C_08_01_ABCS#qEEA_qx01'!$D$11:$AR$11,0),1)
-INDEX('[1]C_08_01_ABCS#qEEA_qx01'!$D$12:$AR$50,MATCH("0050",'[1]C_08_01_ABCS#qEEA_qx01'!$C$12:$C$50,0),MATCH("0173",'[1]C_08_01_ABCS#qEEA_qx01'!$D$11:$AR$11,0),1)
-INDEX('[1]C_08_01_ABCS#qEEA_qx01'!$D$12:$AR$50,MATCH("0060",'[1]C_08_01_ABCS#qEEA_qx01'!$C$12:$C$50,0),MATCH("0173",'[1]C_08_01_ABCS#qEEA_qx01'!$D$11:$AR$11,0),1))/C23)/1000</f>
        <v>0</v>
      </c>
      <c r="M23" s="312">
        <f>((INDEX('[1]C_08_01_ABCS#qEEA_qx01'!$D$12:$AR$50,MATCH("0010",'[1]C_08_01_ABCS#qEEA_qx01'!$C$12:$C$50,0),MATCH("0150",'[1]C_08_01_ABCS#qEEA_qx01'!$D$11:$AR$11,0),1)
-INDEX('[1]C_08_01_ABCS#qEEA_qx01'!$D$12:$AR$50,MATCH("0040",'[1]C_08_01_ABCS#qEEA_qx01'!$C$12:$C$50,0),MATCH("0150",'[1]C_08_01_ABCS#qEEA_qx01'!$D$11:$AR$11,0),1)
-INDEX('[1]C_08_01_ABCS#qEEA_qx01'!$D$12:$AR$50,MATCH("0050",'[1]C_08_01_ABCS#qEEA_qx01'!$C$12:$C$50,0),MATCH("0150",'[1]C_08_01_ABCS#qEEA_qx01'!$D$11:$AR$11,0),1)
-INDEX('[1]C_08_01_ABCS#qEEA_qx01'!$D$12:$AR$50,MATCH("0060",'[1]C_08_01_ABCS#qEEA_qx01'!$C$12:$C$50,0),MATCH("0150",'[1]C_08_01_ABCS#qEEA_qx01'!$D$11:$AR$11,0),1))/C23)/1000</f>
        <v>0</v>
      </c>
      <c r="N23" s="312">
        <f>((INDEX('[1]C_08_01_ABCS#qEEA_qx01'!$D$12:$AR$50,MATCH("0010",'[1]C_08_01_ABCS#qEEA_qx01'!$C$12:$C$50,0),MATCH("0160",'[1]C_08_01_ABCS#qEEA_qx01'!$D$11:$AR$11,0),1)
-INDEX('[1]C_08_01_ABCS#qEEA_qx01'!$D$12:$AR$50,MATCH("0040",'[1]C_08_01_ABCS#qEEA_qx01'!$C$12:$C$50,0),MATCH("0160",'[1]C_08_01_ABCS#qEEA_qx01'!$D$11:$AR$11,0),1)
-INDEX('[1]C_08_01_ABCS#qEEA_qx01'!$D$12:$AR$50,MATCH("0050",'[1]C_08_01_ABCS#qEEA_qx01'!$C$12:$C$50,0),MATCH("0160",'[1]C_08_01_ABCS#qEEA_qx01'!$D$11:$AR$11,0),1)
-INDEX('[1]C_08_01_ABCS#qEEA_qx01'!$D$12:$AR$50,MATCH("0060",'[1]C_08_01_ABCS#qEEA_qx01'!$C$12:$C$50,0),MATCH("0160",'[1]C_08_01_ABCS#qEEA_qx01'!$D$11:$AR$11,0),1))/C23)/1000</f>
        <v>0</v>
      </c>
      <c r="O23" s="312">
        <v>0</v>
      </c>
      <c r="P23" s="311">
        <f>((INDEX('[1]C_08_01_ABCS#qEEA_qx01'!$D$12:$AR$50,MATCH("0010",'[1]C_08_01_ABCS#qEEA_qx01'!$C$12:$C$50,0),MATCH("0260",'[1]C_08_01_ABCS#qEEA_qx01'!$D$11:$AR$11,0),1)
-INDEX('[1]C_08_01_ABCS#qEEA_qx01'!$D$12:$AR$50,MATCH("0040",'[1]C_08_01_ABCS#qEEA_qx01'!$C$12:$C$50,0),MATCH("0260",'[1]C_08_01_ABCS#qEEA_qx01'!$D$11:$AR$11,0),1)
-INDEX('[1]C_08_01_ABCS#qEEA_qx01'!$D$12:$AR$50,MATCH("0050",'[1]C_08_01_ABCS#qEEA_qx01'!$C$12:$C$50,0),MATCH("0260",'[1]C_08_01_ABCS#qEEA_qx01'!$D$11:$AR$11,0),1
-INDEX('[1]C_08_01_ABCS#qEEA_qx01'!$D$12:$AR$50,MATCH("0060",'[1]C_08_01_ABCS#qEEA_qx01'!$C$12:$C$50,0),MATCH("0260",'[1]C_08_01_ABCS#qEEA_qx01'!$D$11:$AR$11,0),1)))/1000)/1000</f>
        <v>8466.47906315</v>
      </c>
    </row>
    <row r="27" spans="1:16" x14ac:dyDescent="0.3">
      <c r="C27" s="79"/>
    </row>
  </sheetData>
  <sheetProtection algorithmName="SHA-512" hashValue="nkADNVi4rvuU+js9iCJJW9jMrFDs0Sm/x9JOvXfXykpULusOF6m1Y0PIODOB4BWy4aWkKx8Ly/T0H3FiH6Je7w==" saltValue="J3mNzmiktdY6QRHcLOnGjw==" spinCount="100000" sheet="1" objects="1" scenarios="1"/>
  <mergeCells count="9">
    <mergeCell ref="A2:P2"/>
    <mergeCell ref="C5:C8"/>
    <mergeCell ref="D6:L6"/>
    <mergeCell ref="D5:N5"/>
    <mergeCell ref="A5:B8"/>
    <mergeCell ref="M6:N6"/>
    <mergeCell ref="M7:M8"/>
    <mergeCell ref="N7:N8"/>
    <mergeCell ref="O5:P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8E7B8-2A99-4FB0-974F-326B773071A0}">
  <sheetPr>
    <tabColor theme="7" tint="0.79998168889431442"/>
  </sheetPr>
  <dimension ref="B2:F22"/>
  <sheetViews>
    <sheetView workbookViewId="0"/>
  </sheetViews>
  <sheetFormatPr defaultColWidth="8.85546875" defaultRowHeight="12.75" x14ac:dyDescent="0.2"/>
  <cols>
    <col min="1" max="2" width="8.85546875" style="11"/>
    <col min="3" max="3" width="73.140625" style="11" customWidth="1"/>
    <col min="4" max="4" width="37.7109375" style="11" customWidth="1"/>
    <col min="5" max="5" width="8.85546875" style="11"/>
    <col min="6" max="6" width="11.42578125" style="11" customWidth="1"/>
    <col min="7" max="16384" width="8.85546875" style="11"/>
  </cols>
  <sheetData>
    <row r="2" spans="2:6" ht="15.75" x14ac:dyDescent="0.25">
      <c r="B2" s="7" t="s">
        <v>811</v>
      </c>
      <c r="C2" s="14"/>
      <c r="D2" s="14"/>
      <c r="E2" s="18"/>
      <c r="F2" s="18"/>
    </row>
    <row r="3" spans="2:6" ht="15.75" thickBot="1" x14ac:dyDescent="0.3">
      <c r="B3" s="19"/>
      <c r="D3" s="434" t="s">
        <v>286</v>
      </c>
    </row>
    <row r="4" spans="2:6" ht="15.75" thickBot="1" x14ac:dyDescent="0.3">
      <c r="B4" s="19"/>
      <c r="C4" s="78"/>
      <c r="D4" s="113">
        <v>45838</v>
      </c>
    </row>
    <row r="5" spans="2:6" ht="15" x14ac:dyDescent="0.25">
      <c r="B5" s="83"/>
      <c r="C5" s="83"/>
      <c r="D5" s="84" t="s">
        <v>857</v>
      </c>
    </row>
    <row r="6" spans="2:6" ht="15" x14ac:dyDescent="0.25">
      <c r="B6" s="85"/>
      <c r="C6" s="83"/>
      <c r="D6" s="84"/>
    </row>
    <row r="7" spans="2:6" ht="29.45" customHeight="1" x14ac:dyDescent="0.25">
      <c r="B7" s="84">
        <v>1</v>
      </c>
      <c r="C7" s="86" t="s">
        <v>858</v>
      </c>
      <c r="D7" s="87">
        <v>8895.0960340400015</v>
      </c>
    </row>
    <row r="8" spans="2:6" ht="15" x14ac:dyDescent="0.25">
      <c r="B8" s="84">
        <v>2</v>
      </c>
      <c r="C8" s="88" t="s">
        <v>859</v>
      </c>
      <c r="D8" s="87">
        <v>-438.47533416000005</v>
      </c>
    </row>
    <row r="9" spans="2:6" ht="15" x14ac:dyDescent="0.25">
      <c r="B9" s="84">
        <v>3</v>
      </c>
      <c r="C9" s="88" t="s">
        <v>860</v>
      </c>
      <c r="D9" s="87">
        <v>384.29322167000004</v>
      </c>
    </row>
    <row r="10" spans="2:6" ht="15" x14ac:dyDescent="0.25">
      <c r="B10" s="84">
        <v>4</v>
      </c>
      <c r="C10" s="88" t="s">
        <v>861</v>
      </c>
      <c r="D10" s="87">
        <v>0</v>
      </c>
    </row>
    <row r="11" spans="2:6" ht="15" x14ac:dyDescent="0.25">
      <c r="B11" s="84">
        <v>5</v>
      </c>
      <c r="C11" s="88" t="s">
        <v>862</v>
      </c>
      <c r="D11" s="87">
        <v>0</v>
      </c>
    </row>
    <row r="12" spans="2:6" ht="15" x14ac:dyDescent="0.25">
      <c r="B12" s="84">
        <v>6</v>
      </c>
      <c r="C12" s="88" t="s">
        <v>863</v>
      </c>
      <c r="D12" s="87">
        <v>-8.9086042200000009</v>
      </c>
    </row>
    <row r="13" spans="2:6" ht="15" x14ac:dyDescent="0.25">
      <c r="B13" s="84">
        <v>7</v>
      </c>
      <c r="C13" s="88" t="s">
        <v>864</v>
      </c>
      <c r="D13" s="87">
        <v>13.91695575</v>
      </c>
    </row>
    <row r="14" spans="2:6" ht="15" x14ac:dyDescent="0.25">
      <c r="B14" s="84">
        <v>8</v>
      </c>
      <c r="C14" s="88" t="s">
        <v>865</v>
      </c>
      <c r="D14" s="87">
        <v>49.173760960000003</v>
      </c>
    </row>
    <row r="15" spans="2:6" ht="15" x14ac:dyDescent="0.25">
      <c r="B15" s="89">
        <v>9</v>
      </c>
      <c r="C15" s="90" t="s">
        <v>866</v>
      </c>
      <c r="D15" s="91">
        <v>8895.0960340400015</v>
      </c>
    </row>
    <row r="16" spans="2:6" x14ac:dyDescent="0.2">
      <c r="B16" s="10"/>
    </row>
    <row r="22" spans="4:6" x14ac:dyDescent="0.2">
      <c r="D22" s="79"/>
      <c r="F22" s="79"/>
    </row>
  </sheetData>
  <sheetProtection algorithmName="SHA-512" hashValue="BZNyt5hnwUuEy/gGRRVSys/diL1fQQNqIBozX5LYaDtN0E7/jixQHUhgxLPPJFUzWAs3gq42A9nIF6PSuw0VVA==" saltValue="TqOWFUdf/nro4PS6UWIlyw==" spinCount="100000" sheet="1" objects="1" scenarios="1"/>
  <conditionalFormatting sqref="D6:D7">
    <cfRule type="cellIs" dxfId="0" priority="1" stopIfTrue="1" operator="lessThan">
      <formula>0</formula>
    </cfRule>
  </conditionalFormatting>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3597A-FDE5-41CA-82CB-CE4A10B59815}">
  <sheetPr>
    <tabColor theme="4" tint="0.79998168889431442"/>
  </sheetPr>
  <dimension ref="A1:D7"/>
  <sheetViews>
    <sheetView workbookViewId="0">
      <selection activeCell="B7" sqref="B7"/>
    </sheetView>
  </sheetViews>
  <sheetFormatPr defaultRowHeight="15" x14ac:dyDescent="0.3"/>
  <cols>
    <col min="1" max="16384" width="9.140625" style="17"/>
  </cols>
  <sheetData>
    <row r="1" spans="1:4" ht="18" x14ac:dyDescent="0.35">
      <c r="A1" s="433" t="s">
        <v>450</v>
      </c>
    </row>
    <row r="3" spans="1:4" ht="18.75" x14ac:dyDescent="0.3">
      <c r="B3" s="277" t="s">
        <v>189</v>
      </c>
      <c r="C3" s="276" t="s">
        <v>25</v>
      </c>
      <c r="D3" s="275" t="s">
        <v>278</v>
      </c>
    </row>
    <row r="5" spans="1:4" ht="18.75" x14ac:dyDescent="0.3">
      <c r="B5" s="277" t="s">
        <v>196</v>
      </c>
      <c r="C5" s="276" t="s">
        <v>25</v>
      </c>
      <c r="D5" s="275" t="s">
        <v>279</v>
      </c>
    </row>
    <row r="7" spans="1:4" ht="18.75" x14ac:dyDescent="0.3">
      <c r="B7" s="277" t="s">
        <v>197</v>
      </c>
      <c r="C7" s="276" t="s">
        <v>25</v>
      </c>
      <c r="D7" s="275" t="s">
        <v>280</v>
      </c>
    </row>
  </sheetData>
  <sheetProtection algorithmName="SHA-512" hashValue="SmdxFl+lrBpBbfyO+BK47fq55d0Jrh8UWpgilZYqqdc8pQJEEX0ZHjOV8fZzlJ0iUDHdG8kIFZQb1OIi+JTHHQ==" saltValue="4bMZIYEjBYj30eGvGOzbVA==" spinCount="100000" sheet="1" objects="1" scenarios="1"/>
  <hyperlinks>
    <hyperlink ref="A1" location="'Table of contents'!A1" display="BACK" xr:uid="{B429AA8A-CE3C-4B2D-AA45-D1670924317D}"/>
    <hyperlink ref="B3" location="'SEC1'!A1" display="SEC1" xr:uid="{5C46D155-D1CE-424E-BF2B-9B02B1EF2B1E}"/>
    <hyperlink ref="B5" location="'SEC3'!A1" display="SEC3" xr:uid="{0C365AC6-4C23-4C25-A759-89BCDB68E56B}"/>
    <hyperlink ref="B7" location="'SEC5'!A1" display="SEC5" xr:uid="{AA3EF6C8-1F7E-4F38-AE86-B8B4D6AC220A}"/>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D9347-3EC3-4166-A6D4-799B92F93C07}">
  <sheetPr>
    <tabColor theme="7" tint="0.79998168889431442"/>
  </sheetPr>
  <dimension ref="A2:S20"/>
  <sheetViews>
    <sheetView workbookViewId="0"/>
  </sheetViews>
  <sheetFormatPr defaultRowHeight="15" x14ac:dyDescent="0.25"/>
  <cols>
    <col min="1" max="1" width="5.28515625" style="313" customWidth="1"/>
    <col min="2" max="2" width="53.140625" style="313" customWidth="1"/>
    <col min="3" max="17" width="15.7109375" style="313" customWidth="1"/>
    <col min="18" max="16384" width="9.140625" style="313"/>
  </cols>
  <sheetData>
    <row r="2" spans="1:19" x14ac:dyDescent="0.25">
      <c r="B2" s="344"/>
      <c r="C2" s="324" t="s">
        <v>867</v>
      </c>
      <c r="D2" s="324"/>
      <c r="E2" s="324"/>
      <c r="F2" s="324"/>
      <c r="G2" s="324"/>
      <c r="I2" s="434" t="s">
        <v>286</v>
      </c>
    </row>
    <row r="4" spans="1:19" x14ac:dyDescent="0.25">
      <c r="C4" s="314" t="s">
        <v>0</v>
      </c>
      <c r="D4" s="314" t="s">
        <v>1</v>
      </c>
      <c r="E4" s="314" t="s">
        <v>2</v>
      </c>
      <c r="F4" s="314" t="s">
        <v>3</v>
      </c>
      <c r="G4" s="314" t="s">
        <v>4</v>
      </c>
      <c r="H4" s="314" t="s">
        <v>5</v>
      </c>
      <c r="I4" s="314" t="s">
        <v>6</v>
      </c>
      <c r="J4" s="314" t="s">
        <v>7</v>
      </c>
      <c r="K4" s="314" t="s">
        <v>178</v>
      </c>
      <c r="L4" s="314" t="s">
        <v>179</v>
      </c>
      <c r="M4" s="314" t="s">
        <v>180</v>
      </c>
      <c r="N4" s="314" t="s">
        <v>181</v>
      </c>
      <c r="O4" s="314" t="s">
        <v>182</v>
      </c>
      <c r="P4" s="314" t="s">
        <v>183</v>
      </c>
      <c r="Q4" s="314" t="s">
        <v>188</v>
      </c>
    </row>
    <row r="5" spans="1:19" x14ac:dyDescent="0.25">
      <c r="C5" s="494" t="s">
        <v>868</v>
      </c>
      <c r="D5" s="495"/>
      <c r="E5" s="495"/>
      <c r="F5" s="495"/>
      <c r="G5" s="495"/>
      <c r="H5" s="495"/>
      <c r="I5" s="496"/>
      <c r="J5" s="497" t="s">
        <v>875</v>
      </c>
      <c r="K5" s="498"/>
      <c r="L5" s="498"/>
      <c r="M5" s="499"/>
      <c r="N5" s="497" t="s">
        <v>876</v>
      </c>
      <c r="O5" s="498"/>
      <c r="P5" s="498"/>
      <c r="Q5" s="499"/>
    </row>
    <row r="6" spans="1:19" x14ac:dyDescent="0.25">
      <c r="C6" s="494" t="s">
        <v>869</v>
      </c>
      <c r="D6" s="495"/>
      <c r="E6" s="495"/>
      <c r="F6" s="496"/>
      <c r="G6" s="497" t="s">
        <v>870</v>
      </c>
      <c r="H6" s="498"/>
      <c r="I6" s="500" t="s">
        <v>874</v>
      </c>
      <c r="J6" s="495" t="s">
        <v>869</v>
      </c>
      <c r="K6" s="496"/>
      <c r="L6" s="500" t="s">
        <v>870</v>
      </c>
      <c r="M6" s="500" t="s">
        <v>874</v>
      </c>
      <c r="N6" s="495" t="s">
        <v>869</v>
      </c>
      <c r="O6" s="496"/>
      <c r="P6" s="500" t="s">
        <v>870</v>
      </c>
      <c r="Q6" s="500" t="s">
        <v>874</v>
      </c>
    </row>
    <row r="7" spans="1:19" ht="60" customHeight="1" x14ac:dyDescent="0.25">
      <c r="C7" s="497" t="s">
        <v>871</v>
      </c>
      <c r="D7" s="499"/>
      <c r="E7" s="502" t="s">
        <v>873</v>
      </c>
      <c r="F7" s="503"/>
      <c r="H7" s="492" t="s">
        <v>872</v>
      </c>
      <c r="I7" s="501"/>
      <c r="J7" s="492" t="s">
        <v>871</v>
      </c>
      <c r="K7" s="492" t="s">
        <v>873</v>
      </c>
      <c r="L7" s="501"/>
      <c r="M7" s="501"/>
      <c r="N7" s="492" t="s">
        <v>871</v>
      </c>
      <c r="O7" s="492" t="s">
        <v>873</v>
      </c>
      <c r="P7" s="501"/>
      <c r="Q7" s="501"/>
    </row>
    <row r="8" spans="1:19" x14ac:dyDescent="0.25">
      <c r="C8" s="317"/>
      <c r="D8" s="318" t="s">
        <v>872</v>
      </c>
      <c r="E8" s="319"/>
      <c r="F8" s="318" t="s">
        <v>872</v>
      </c>
      <c r="G8" s="320"/>
      <c r="H8" s="493"/>
      <c r="I8" s="501"/>
      <c r="J8" s="493"/>
      <c r="K8" s="493"/>
      <c r="L8" s="501"/>
      <c r="M8" s="501"/>
      <c r="N8" s="493"/>
      <c r="O8" s="493"/>
      <c r="P8" s="501"/>
      <c r="Q8" s="501"/>
      <c r="S8" s="518"/>
    </row>
    <row r="9" spans="1:19" x14ac:dyDescent="0.25">
      <c r="A9" s="321">
        <v>1</v>
      </c>
      <c r="B9" s="321" t="s">
        <v>877</v>
      </c>
      <c r="C9" s="321">
        <v>0</v>
      </c>
      <c r="D9" s="321">
        <v>0</v>
      </c>
      <c r="E9" s="321">
        <v>0</v>
      </c>
      <c r="F9" s="321">
        <v>0</v>
      </c>
      <c r="G9" s="322">
        <f>([1]C_14_01_10S!$S$13+[1]C_14_01_10S!$S$14+[1]C_14_01_10S!$S$15+[1]C_14_01_10S!$S$16+[1]C_14_01_10S!$S$17)/1000000</f>
        <v>11199.188783959999</v>
      </c>
      <c r="H9" s="322">
        <f>([1]C_14_01_10S!$S$13+[1]C_14_01_10S!$S$14+[1]C_14_01_10S!$S$15+[1]C_14_01_10S!$S$16+[1]C_14_01_10S!$S$17)/1000000</f>
        <v>11199.188783959999</v>
      </c>
      <c r="I9" s="322">
        <f>H9</f>
        <v>11199.188783959999</v>
      </c>
      <c r="J9" s="321">
        <v>0</v>
      </c>
      <c r="K9" s="321">
        <v>0</v>
      </c>
      <c r="L9" s="321">
        <v>0</v>
      </c>
      <c r="M9" s="321">
        <v>0</v>
      </c>
      <c r="N9" s="321">
        <v>0</v>
      </c>
      <c r="O9" s="321">
        <v>0</v>
      </c>
      <c r="P9" s="321">
        <v>0</v>
      </c>
      <c r="Q9" s="321">
        <v>0</v>
      </c>
      <c r="S9" s="518"/>
    </row>
    <row r="10" spans="1:19" x14ac:dyDescent="0.25">
      <c r="A10" s="321">
        <v>2</v>
      </c>
      <c r="B10" s="321" t="s">
        <v>878</v>
      </c>
      <c r="C10" s="321">
        <v>0</v>
      </c>
      <c r="D10" s="321">
        <v>0</v>
      </c>
      <c r="E10" s="321">
        <v>0</v>
      </c>
      <c r="F10" s="321">
        <v>0</v>
      </c>
      <c r="G10" s="322">
        <f>([1]C_14_01_10S!$S$13)/1000000</f>
        <v>5802.7914569499999</v>
      </c>
      <c r="H10" s="322">
        <f>([1]C_14_01_10S!$S$13)/1000000</f>
        <v>5802.7914569499999</v>
      </c>
      <c r="I10" s="322">
        <f>H10</f>
        <v>5802.7914569499999</v>
      </c>
      <c r="J10" s="321">
        <v>0</v>
      </c>
      <c r="K10" s="321">
        <v>0</v>
      </c>
      <c r="L10" s="321">
        <v>0</v>
      </c>
      <c r="M10" s="321">
        <v>0</v>
      </c>
      <c r="N10" s="321">
        <v>0</v>
      </c>
      <c r="O10" s="321">
        <v>0</v>
      </c>
      <c r="P10" s="321">
        <v>0</v>
      </c>
      <c r="Q10" s="321">
        <v>0</v>
      </c>
      <c r="S10" s="518"/>
    </row>
    <row r="11" spans="1:19" x14ac:dyDescent="0.25">
      <c r="A11" s="321">
        <v>3</v>
      </c>
      <c r="B11" s="321" t="s">
        <v>879</v>
      </c>
      <c r="C11" s="321">
        <v>0</v>
      </c>
      <c r="D11" s="321">
        <v>0</v>
      </c>
      <c r="E11" s="321">
        <v>0</v>
      </c>
      <c r="F11" s="321">
        <v>0</v>
      </c>
      <c r="G11" s="322">
        <v>0</v>
      </c>
      <c r="H11" s="322">
        <v>0</v>
      </c>
      <c r="I11" s="322">
        <f t="shared" ref="I11:I14" si="0">H11</f>
        <v>0</v>
      </c>
      <c r="J11" s="321">
        <v>0</v>
      </c>
      <c r="K11" s="321">
        <v>0</v>
      </c>
      <c r="L11" s="321">
        <v>0</v>
      </c>
      <c r="M11" s="321">
        <v>0</v>
      </c>
      <c r="N11" s="321">
        <v>0</v>
      </c>
      <c r="O11" s="321">
        <v>0</v>
      </c>
      <c r="P11" s="321">
        <v>0</v>
      </c>
      <c r="Q11" s="321">
        <v>0</v>
      </c>
      <c r="S11" s="518"/>
    </row>
    <row r="12" spans="1:19" x14ac:dyDescent="0.25">
      <c r="A12" s="321">
        <v>4</v>
      </c>
      <c r="B12" s="321" t="s">
        <v>908</v>
      </c>
      <c r="C12" s="321">
        <v>0</v>
      </c>
      <c r="D12" s="321">
        <v>0</v>
      </c>
      <c r="E12" s="321">
        <v>0</v>
      </c>
      <c r="F12" s="321">
        <v>0</v>
      </c>
      <c r="G12" s="322">
        <v>0</v>
      </c>
      <c r="H12" s="322">
        <v>0</v>
      </c>
      <c r="I12" s="322">
        <f t="shared" si="0"/>
        <v>0</v>
      </c>
      <c r="J12" s="321">
        <v>0</v>
      </c>
      <c r="K12" s="321">
        <v>0</v>
      </c>
      <c r="L12" s="321">
        <v>0</v>
      </c>
      <c r="M12" s="321">
        <v>0</v>
      </c>
      <c r="N12" s="321">
        <v>0</v>
      </c>
      <c r="O12" s="321">
        <v>0</v>
      </c>
      <c r="P12" s="321">
        <v>0</v>
      </c>
      <c r="Q12" s="321">
        <v>0</v>
      </c>
      <c r="S12" s="518"/>
    </row>
    <row r="13" spans="1:19" x14ac:dyDescent="0.25">
      <c r="A13" s="321">
        <v>5</v>
      </c>
      <c r="B13" s="321" t="s">
        <v>880</v>
      </c>
      <c r="C13" s="321">
        <v>0</v>
      </c>
      <c r="D13" s="321">
        <v>0</v>
      </c>
      <c r="E13" s="321">
        <v>0</v>
      </c>
      <c r="F13" s="321">
        <v>0</v>
      </c>
      <c r="G13" s="322">
        <f>([1]C_14_01_10S!$S$13)/1000000</f>
        <v>5802.7914569499999</v>
      </c>
      <c r="H13" s="322">
        <f>([1]C_14_01_10S!$S$13)/1000000</f>
        <v>5802.7914569499999</v>
      </c>
      <c r="I13" s="322">
        <f t="shared" si="0"/>
        <v>5802.7914569499999</v>
      </c>
      <c r="J13" s="321">
        <v>0</v>
      </c>
      <c r="K13" s="321">
        <v>0</v>
      </c>
      <c r="L13" s="321">
        <v>0</v>
      </c>
      <c r="M13" s="321">
        <v>0</v>
      </c>
      <c r="N13" s="321">
        <v>0</v>
      </c>
      <c r="O13" s="321">
        <v>0</v>
      </c>
      <c r="P13" s="321">
        <v>0</v>
      </c>
      <c r="Q13" s="321">
        <v>0</v>
      </c>
    </row>
    <row r="14" spans="1:19" x14ac:dyDescent="0.25">
      <c r="A14" s="321">
        <v>6</v>
      </c>
      <c r="B14" s="321" t="s">
        <v>881</v>
      </c>
      <c r="C14" s="321">
        <v>0</v>
      </c>
      <c r="D14" s="321">
        <v>0</v>
      </c>
      <c r="E14" s="321">
        <v>0</v>
      </c>
      <c r="F14" s="321">
        <v>0</v>
      </c>
      <c r="G14" s="322">
        <v>0</v>
      </c>
      <c r="H14" s="322">
        <v>0</v>
      </c>
      <c r="I14" s="322">
        <f t="shared" si="0"/>
        <v>0</v>
      </c>
      <c r="J14" s="321">
        <v>0</v>
      </c>
      <c r="K14" s="321">
        <v>0</v>
      </c>
      <c r="L14" s="321">
        <v>0</v>
      </c>
      <c r="M14" s="321">
        <v>0</v>
      </c>
      <c r="N14" s="321">
        <v>0</v>
      </c>
      <c r="O14" s="321">
        <v>0</v>
      </c>
      <c r="P14" s="321">
        <v>0</v>
      </c>
      <c r="Q14" s="321">
        <v>0</v>
      </c>
    </row>
    <row r="15" spans="1:19" x14ac:dyDescent="0.25">
      <c r="A15" s="321">
        <v>7</v>
      </c>
      <c r="B15" s="321" t="s">
        <v>882</v>
      </c>
      <c r="C15" s="321">
        <v>0</v>
      </c>
      <c r="D15" s="321">
        <v>0</v>
      </c>
      <c r="E15" s="321">
        <v>0</v>
      </c>
      <c r="F15" s="321">
        <v>0</v>
      </c>
      <c r="G15" s="322">
        <f>([1]C_14_01_10S!$S$14+[1]C_14_01_10S!$S$15+[1]C_14_01_10S!$S$16+[1]C_14_01_10S!$S$17)/1000000</f>
        <v>5396.3973270100005</v>
      </c>
      <c r="H15" s="322">
        <f>([1]C_14_01_10S!$S$14+[1]C_14_01_10S!$S$15+[1]C_14_01_10S!$S$16+[1]C_14_01_10S!$S$17)/1000000</f>
        <v>5396.3973270100005</v>
      </c>
      <c r="I15" s="322">
        <f>H15</f>
        <v>5396.3973270100005</v>
      </c>
      <c r="J15" s="321">
        <v>0</v>
      </c>
      <c r="K15" s="321">
        <v>0</v>
      </c>
      <c r="L15" s="321">
        <v>0</v>
      </c>
      <c r="M15" s="321">
        <v>0</v>
      </c>
      <c r="N15" s="321">
        <v>0</v>
      </c>
      <c r="O15" s="321">
        <v>0</v>
      </c>
      <c r="P15" s="321">
        <v>0</v>
      </c>
      <c r="Q15" s="321">
        <v>0</v>
      </c>
    </row>
    <row r="16" spans="1:19" x14ac:dyDescent="0.25">
      <c r="A16" s="321">
        <v>8</v>
      </c>
      <c r="B16" s="321" t="s">
        <v>883</v>
      </c>
      <c r="C16" s="321">
        <v>0</v>
      </c>
      <c r="D16" s="321">
        <v>0</v>
      </c>
      <c r="E16" s="321">
        <v>0</v>
      </c>
      <c r="F16" s="321">
        <v>0</v>
      </c>
      <c r="G16" s="322">
        <f>([1]C_14_01_10S!$S$14+[1]C_14_01_10S!$S$15+[1]C_14_01_10S!$S$16+[1]C_14_01_10S!$S$17)/1000000</f>
        <v>5396.3973270100005</v>
      </c>
      <c r="H16" s="322">
        <f>([1]C_14_01_10S!$S$14+[1]C_14_01_10S!$S$15+[1]C_14_01_10S!$S$16+[1]C_14_01_10S!$S$17)/1000000</f>
        <v>5396.3973270100005</v>
      </c>
      <c r="I16" s="322">
        <f>H16</f>
        <v>5396.3973270100005</v>
      </c>
      <c r="J16" s="321">
        <v>0</v>
      </c>
      <c r="K16" s="321">
        <v>0</v>
      </c>
      <c r="L16" s="321">
        <v>0</v>
      </c>
      <c r="M16" s="321">
        <v>0</v>
      </c>
      <c r="N16" s="321">
        <v>0</v>
      </c>
      <c r="O16" s="321">
        <v>0</v>
      </c>
      <c r="P16" s="321">
        <v>0</v>
      </c>
      <c r="Q16" s="321">
        <v>0</v>
      </c>
    </row>
    <row r="17" spans="1:17" x14ac:dyDescent="0.25">
      <c r="A17" s="321">
        <v>9</v>
      </c>
      <c r="B17" s="321" t="s">
        <v>884</v>
      </c>
      <c r="C17" s="321">
        <v>0</v>
      </c>
      <c r="D17" s="321">
        <v>0</v>
      </c>
      <c r="E17" s="321">
        <v>0</v>
      </c>
      <c r="F17" s="321">
        <v>0</v>
      </c>
      <c r="G17" s="322">
        <v>0</v>
      </c>
      <c r="H17" s="322">
        <v>0</v>
      </c>
      <c r="I17" s="322">
        <v>0</v>
      </c>
      <c r="J17" s="321">
        <v>0</v>
      </c>
      <c r="K17" s="321">
        <v>0</v>
      </c>
      <c r="L17" s="321">
        <v>0</v>
      </c>
      <c r="M17" s="321">
        <v>0</v>
      </c>
      <c r="N17" s="321">
        <v>0</v>
      </c>
      <c r="O17" s="321">
        <v>0</v>
      </c>
      <c r="P17" s="321">
        <v>0</v>
      </c>
      <c r="Q17" s="321">
        <v>0</v>
      </c>
    </row>
    <row r="18" spans="1:17" x14ac:dyDescent="0.25">
      <c r="A18" s="321">
        <v>10</v>
      </c>
      <c r="B18" s="321" t="s">
        <v>885</v>
      </c>
      <c r="C18" s="321">
        <v>0</v>
      </c>
      <c r="D18" s="321">
        <v>0</v>
      </c>
      <c r="E18" s="321">
        <v>0</v>
      </c>
      <c r="F18" s="321">
        <v>0</v>
      </c>
      <c r="G18" s="322">
        <v>0</v>
      </c>
      <c r="H18" s="322">
        <v>0</v>
      </c>
      <c r="I18" s="322">
        <v>0</v>
      </c>
      <c r="J18" s="321">
        <v>0</v>
      </c>
      <c r="K18" s="321">
        <v>0</v>
      </c>
      <c r="L18" s="321">
        <v>0</v>
      </c>
      <c r="M18" s="321">
        <v>0</v>
      </c>
      <c r="N18" s="321">
        <v>0</v>
      </c>
      <c r="O18" s="321">
        <v>0</v>
      </c>
      <c r="P18" s="321">
        <v>0</v>
      </c>
      <c r="Q18" s="321">
        <v>0</v>
      </c>
    </row>
    <row r="19" spans="1:17" x14ac:dyDescent="0.25">
      <c r="A19" s="321">
        <v>11</v>
      </c>
      <c r="B19" s="321" t="s">
        <v>886</v>
      </c>
      <c r="C19" s="321">
        <v>0</v>
      </c>
      <c r="D19" s="321">
        <v>0</v>
      </c>
      <c r="E19" s="321">
        <v>0</v>
      </c>
      <c r="F19" s="321">
        <v>0</v>
      </c>
      <c r="G19" s="322">
        <v>0</v>
      </c>
      <c r="H19" s="322">
        <v>0</v>
      </c>
      <c r="I19" s="322">
        <v>0</v>
      </c>
      <c r="J19" s="321">
        <v>0</v>
      </c>
      <c r="K19" s="321">
        <v>0</v>
      </c>
      <c r="L19" s="321">
        <v>0</v>
      </c>
      <c r="M19" s="321">
        <v>0</v>
      </c>
      <c r="N19" s="321">
        <v>0</v>
      </c>
      <c r="O19" s="321">
        <v>0</v>
      </c>
      <c r="P19" s="321">
        <v>0</v>
      </c>
      <c r="Q19" s="321">
        <v>0</v>
      </c>
    </row>
    <row r="20" spans="1:17" x14ac:dyDescent="0.25">
      <c r="A20" s="321">
        <v>12</v>
      </c>
      <c r="B20" s="321" t="s">
        <v>881</v>
      </c>
      <c r="C20" s="321">
        <v>0</v>
      </c>
      <c r="D20" s="321">
        <v>0</v>
      </c>
      <c r="E20" s="321">
        <v>0</v>
      </c>
      <c r="F20" s="321">
        <v>0</v>
      </c>
      <c r="G20" s="322">
        <v>0</v>
      </c>
      <c r="H20" s="322">
        <v>0</v>
      </c>
      <c r="I20" s="322">
        <v>0</v>
      </c>
      <c r="J20" s="321">
        <v>0</v>
      </c>
      <c r="K20" s="321">
        <v>0</v>
      </c>
      <c r="L20" s="321">
        <v>0</v>
      </c>
      <c r="M20" s="321">
        <v>0</v>
      </c>
      <c r="N20" s="321">
        <v>0</v>
      </c>
      <c r="O20" s="321">
        <v>0</v>
      </c>
      <c r="P20" s="321">
        <v>0</v>
      </c>
      <c r="Q20" s="321">
        <v>0</v>
      </c>
    </row>
  </sheetData>
  <sheetProtection algorithmName="SHA-512" hashValue="ckmSeor6Mz3J+l0QxDpQKMTcGuXxjoxWz3GyB/t9/nXJaD1Z0aXQ60G2VSHwjiLbVlUFr0zvxN9ufiLu76fO7Q==" saltValue="pnA50Fm0jxwJCAAosf/ZNA==" spinCount="100000" sheet="1" objects="1" scenarios="1"/>
  <mergeCells count="19">
    <mergeCell ref="J7:J8"/>
    <mergeCell ref="K7:K8"/>
    <mergeCell ref="N7:N8"/>
    <mergeCell ref="O7:O8"/>
    <mergeCell ref="C5:I5"/>
    <mergeCell ref="J5:M5"/>
    <mergeCell ref="N5:Q5"/>
    <mergeCell ref="C6:F6"/>
    <mergeCell ref="G6:H6"/>
    <mergeCell ref="I6:I8"/>
    <mergeCell ref="J6:K6"/>
    <mergeCell ref="L6:L8"/>
    <mergeCell ref="M6:M8"/>
    <mergeCell ref="N6:O6"/>
    <mergeCell ref="P6:P8"/>
    <mergeCell ref="Q6:Q8"/>
    <mergeCell ref="C7:D7"/>
    <mergeCell ref="E7:F7"/>
    <mergeCell ref="H7:H8"/>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BD2A7-57A9-42DC-A75C-58F6E98C7E4E}">
  <sheetPr>
    <tabColor theme="7" tint="0.79998168889431442"/>
  </sheetPr>
  <dimension ref="A2:V19"/>
  <sheetViews>
    <sheetView workbookViewId="0"/>
  </sheetViews>
  <sheetFormatPr defaultRowHeight="15" x14ac:dyDescent="0.25"/>
  <cols>
    <col min="1" max="1" width="5.28515625" style="313" customWidth="1"/>
    <col min="2" max="2" width="53.140625" style="313" customWidth="1"/>
    <col min="3" max="6" width="11.7109375" style="313" customWidth="1"/>
    <col min="7" max="7" width="13.140625" style="313" customWidth="1"/>
    <col min="8" max="10" width="11.7109375" style="313" customWidth="1"/>
    <col min="11" max="11" width="12.5703125" style="313" customWidth="1"/>
    <col min="12" max="15" width="13.7109375" style="313" customWidth="1"/>
    <col min="16" max="18" width="11.7109375" style="313" customWidth="1"/>
    <col min="19" max="19" width="12.5703125" style="313" customWidth="1"/>
    <col min="20" max="16384" width="9.140625" style="313"/>
  </cols>
  <sheetData>
    <row r="2" spans="1:22" x14ac:dyDescent="0.25">
      <c r="C2" s="324" t="s">
        <v>887</v>
      </c>
      <c r="D2" s="323"/>
      <c r="E2" s="323"/>
      <c r="F2" s="323"/>
      <c r="G2" s="323"/>
      <c r="H2" s="323"/>
      <c r="I2" s="323"/>
      <c r="J2" s="323"/>
      <c r="K2" s="323"/>
      <c r="L2" s="323"/>
      <c r="M2" s="323"/>
      <c r="N2" s="323"/>
      <c r="O2" s="323"/>
      <c r="P2" s="323"/>
      <c r="Q2" s="323"/>
      <c r="S2" s="434" t="s">
        <v>286</v>
      </c>
    </row>
    <row r="4" spans="1:22" x14ac:dyDescent="0.25">
      <c r="C4" s="315" t="s">
        <v>0</v>
      </c>
      <c r="D4" s="315" t="s">
        <v>1</v>
      </c>
      <c r="E4" s="315" t="s">
        <v>2</v>
      </c>
      <c r="F4" s="315" t="s">
        <v>3</v>
      </c>
      <c r="G4" s="315" t="s">
        <v>4</v>
      </c>
      <c r="H4" s="315" t="s">
        <v>5</v>
      </c>
      <c r="I4" s="315" t="s">
        <v>6</v>
      </c>
      <c r="J4" s="315" t="s">
        <v>7</v>
      </c>
      <c r="K4" s="315" t="s">
        <v>178</v>
      </c>
      <c r="L4" s="314" t="s">
        <v>179</v>
      </c>
      <c r="M4" s="314" t="s">
        <v>180</v>
      </c>
      <c r="N4" s="314" t="s">
        <v>181</v>
      </c>
      <c r="O4" s="314" t="s">
        <v>182</v>
      </c>
      <c r="P4" s="315" t="s">
        <v>183</v>
      </c>
      <c r="Q4" s="315" t="s">
        <v>188</v>
      </c>
      <c r="R4" s="315" t="s">
        <v>191</v>
      </c>
      <c r="S4" s="315" t="s">
        <v>192</v>
      </c>
    </row>
    <row r="5" spans="1:22" x14ac:dyDescent="0.25">
      <c r="C5" s="504" t="s">
        <v>897</v>
      </c>
      <c r="D5" s="505"/>
      <c r="E5" s="505"/>
      <c r="F5" s="505"/>
      <c r="G5" s="505"/>
      <c r="H5" s="504" t="s">
        <v>902</v>
      </c>
      <c r="I5" s="505"/>
      <c r="J5" s="505"/>
      <c r="K5" s="506"/>
      <c r="L5" s="519" t="s">
        <v>904</v>
      </c>
      <c r="M5" s="520"/>
      <c r="N5" s="520"/>
      <c r="O5" s="520"/>
      <c r="P5" s="507" t="s">
        <v>905</v>
      </c>
      <c r="Q5" s="508"/>
      <c r="R5" s="508"/>
      <c r="S5" s="509"/>
    </row>
    <row r="6" spans="1:22" s="336" customFormat="1" ht="38.25" x14ac:dyDescent="0.25">
      <c r="C6" s="337" t="s">
        <v>193</v>
      </c>
      <c r="D6" s="337" t="s">
        <v>898</v>
      </c>
      <c r="E6" s="337" t="s">
        <v>899</v>
      </c>
      <c r="F6" s="337" t="s">
        <v>900</v>
      </c>
      <c r="G6" s="337" t="s">
        <v>901</v>
      </c>
      <c r="H6" s="337" t="s">
        <v>194</v>
      </c>
      <c r="I6" s="337" t="s">
        <v>903</v>
      </c>
      <c r="J6" s="337" t="s">
        <v>195</v>
      </c>
      <c r="K6" s="337" t="s">
        <v>901</v>
      </c>
      <c r="L6" s="337" t="s">
        <v>194</v>
      </c>
      <c r="M6" s="337" t="s">
        <v>903</v>
      </c>
      <c r="N6" s="337" t="s">
        <v>195</v>
      </c>
      <c r="O6" s="337" t="s">
        <v>901</v>
      </c>
      <c r="P6" s="337" t="s">
        <v>194</v>
      </c>
      <c r="Q6" s="337" t="s">
        <v>903</v>
      </c>
      <c r="R6" s="337" t="s">
        <v>195</v>
      </c>
      <c r="S6" s="337" t="s">
        <v>906</v>
      </c>
      <c r="V6" s="313"/>
    </row>
    <row r="7" spans="1:22" x14ac:dyDescent="0.25">
      <c r="A7" s="321">
        <v>1</v>
      </c>
      <c r="B7" s="339" t="s">
        <v>877</v>
      </c>
      <c r="C7" s="340">
        <v>399.07637516000005</v>
      </c>
      <c r="D7" s="340">
        <v>10800.1124088</v>
      </c>
      <c r="E7" s="340">
        <v>0</v>
      </c>
      <c r="F7" s="340">
        <v>0</v>
      </c>
      <c r="G7" s="340">
        <v>0</v>
      </c>
      <c r="H7" s="340">
        <v>0</v>
      </c>
      <c r="I7" s="340">
        <v>0</v>
      </c>
      <c r="J7" s="340">
        <v>11199.188783959999</v>
      </c>
      <c r="K7" s="340">
        <v>0</v>
      </c>
      <c r="L7" s="340">
        <v>0</v>
      </c>
      <c r="M7" s="340">
        <v>0</v>
      </c>
      <c r="N7" s="340">
        <v>4222.3958426000008</v>
      </c>
      <c r="O7" s="340">
        <v>0</v>
      </c>
      <c r="P7" s="340">
        <v>0</v>
      </c>
      <c r="Q7" s="340">
        <v>0</v>
      </c>
      <c r="R7" s="340">
        <v>337.79166740800008</v>
      </c>
      <c r="S7" s="340">
        <v>0</v>
      </c>
    </row>
    <row r="8" spans="1:22" x14ac:dyDescent="0.25">
      <c r="A8" s="321">
        <v>2</v>
      </c>
      <c r="B8" s="339" t="s">
        <v>888</v>
      </c>
      <c r="C8" s="338">
        <v>0</v>
      </c>
      <c r="D8" s="338">
        <v>0</v>
      </c>
      <c r="E8" s="338">
        <v>0</v>
      </c>
      <c r="F8" s="338">
        <v>0</v>
      </c>
      <c r="G8" s="338">
        <v>0</v>
      </c>
      <c r="H8" s="338">
        <v>0</v>
      </c>
      <c r="I8" s="338">
        <v>0</v>
      </c>
      <c r="J8" s="338">
        <v>0</v>
      </c>
      <c r="K8" s="338">
        <v>0</v>
      </c>
      <c r="L8" s="338">
        <v>0</v>
      </c>
      <c r="M8" s="338">
        <v>0</v>
      </c>
      <c r="N8" s="338">
        <v>0</v>
      </c>
      <c r="O8" s="338">
        <v>0</v>
      </c>
      <c r="P8" s="338">
        <v>0</v>
      </c>
      <c r="Q8" s="338">
        <v>0</v>
      </c>
      <c r="R8" s="338">
        <v>0</v>
      </c>
      <c r="S8" s="338">
        <v>0</v>
      </c>
    </row>
    <row r="9" spans="1:22" x14ac:dyDescent="0.25">
      <c r="A9" s="321">
        <v>3</v>
      </c>
      <c r="B9" s="339" t="s">
        <v>889</v>
      </c>
      <c r="C9" s="338">
        <v>0</v>
      </c>
      <c r="D9" s="338">
        <v>0</v>
      </c>
      <c r="E9" s="338">
        <v>0</v>
      </c>
      <c r="F9" s="338">
        <v>0</v>
      </c>
      <c r="G9" s="338">
        <v>0</v>
      </c>
      <c r="H9" s="338">
        <v>0</v>
      </c>
      <c r="I9" s="338">
        <v>0</v>
      </c>
      <c r="J9" s="338">
        <v>0</v>
      </c>
      <c r="K9" s="338">
        <v>0</v>
      </c>
      <c r="L9" s="338">
        <v>0</v>
      </c>
      <c r="M9" s="338">
        <v>0</v>
      </c>
      <c r="N9" s="338">
        <v>0</v>
      </c>
      <c r="O9" s="338">
        <v>0</v>
      </c>
      <c r="P9" s="338">
        <v>0</v>
      </c>
      <c r="Q9" s="338">
        <v>0</v>
      </c>
      <c r="R9" s="338">
        <v>0</v>
      </c>
      <c r="S9" s="338">
        <v>0</v>
      </c>
    </row>
    <row r="10" spans="1:22" x14ac:dyDescent="0.25">
      <c r="A10" s="321">
        <v>4</v>
      </c>
      <c r="B10" s="339" t="s">
        <v>890</v>
      </c>
      <c r="C10" s="338">
        <v>0</v>
      </c>
      <c r="D10" s="338">
        <v>0</v>
      </c>
      <c r="E10" s="338">
        <v>0</v>
      </c>
      <c r="F10" s="338">
        <v>0</v>
      </c>
      <c r="G10" s="338">
        <v>0</v>
      </c>
      <c r="H10" s="338">
        <v>0</v>
      </c>
      <c r="I10" s="338">
        <v>0</v>
      </c>
      <c r="J10" s="338">
        <v>0</v>
      </c>
      <c r="K10" s="338">
        <v>0</v>
      </c>
      <c r="L10" s="338">
        <v>0</v>
      </c>
      <c r="M10" s="338">
        <v>0</v>
      </c>
      <c r="N10" s="338">
        <v>0</v>
      </c>
      <c r="O10" s="338">
        <v>0</v>
      </c>
      <c r="P10" s="338">
        <v>0</v>
      </c>
      <c r="Q10" s="338">
        <v>0</v>
      </c>
      <c r="R10" s="338">
        <v>0</v>
      </c>
      <c r="S10" s="338">
        <v>0</v>
      </c>
    </row>
    <row r="11" spans="1:22" x14ac:dyDescent="0.25">
      <c r="A11" s="321">
        <v>5</v>
      </c>
      <c r="B11" s="339" t="s">
        <v>891</v>
      </c>
      <c r="C11" s="338">
        <v>0</v>
      </c>
      <c r="D11" s="338">
        <v>0</v>
      </c>
      <c r="E11" s="338">
        <v>0</v>
      </c>
      <c r="F11" s="338">
        <v>0</v>
      </c>
      <c r="G11" s="338">
        <v>0</v>
      </c>
      <c r="H11" s="338">
        <v>0</v>
      </c>
      <c r="I11" s="338">
        <v>0</v>
      </c>
      <c r="J11" s="338">
        <v>0</v>
      </c>
      <c r="K11" s="338">
        <v>0</v>
      </c>
      <c r="L11" s="338">
        <v>0</v>
      </c>
      <c r="M11" s="338">
        <v>0</v>
      </c>
      <c r="N11" s="338">
        <v>0</v>
      </c>
      <c r="O11" s="338">
        <v>0</v>
      </c>
      <c r="P11" s="338">
        <v>0</v>
      </c>
      <c r="Q11" s="338">
        <v>0</v>
      </c>
      <c r="R11" s="338">
        <v>0</v>
      </c>
      <c r="S11" s="338">
        <v>0</v>
      </c>
    </row>
    <row r="12" spans="1:22" x14ac:dyDescent="0.25">
      <c r="A12" s="321">
        <v>6</v>
      </c>
      <c r="B12" s="339" t="s">
        <v>892</v>
      </c>
      <c r="C12" s="338">
        <v>0</v>
      </c>
      <c r="D12" s="338">
        <v>0</v>
      </c>
      <c r="E12" s="338">
        <v>0</v>
      </c>
      <c r="F12" s="338">
        <v>0</v>
      </c>
      <c r="G12" s="338">
        <v>0</v>
      </c>
      <c r="H12" s="338">
        <v>0</v>
      </c>
      <c r="I12" s="338">
        <v>0</v>
      </c>
      <c r="J12" s="338">
        <v>0</v>
      </c>
      <c r="K12" s="338">
        <v>0</v>
      </c>
      <c r="L12" s="338">
        <v>0</v>
      </c>
      <c r="M12" s="338">
        <v>0</v>
      </c>
      <c r="N12" s="338">
        <v>0</v>
      </c>
      <c r="O12" s="338">
        <v>0</v>
      </c>
      <c r="P12" s="338">
        <v>0</v>
      </c>
      <c r="Q12" s="338">
        <v>0</v>
      </c>
      <c r="R12" s="338">
        <v>0</v>
      </c>
      <c r="S12" s="338">
        <v>0</v>
      </c>
    </row>
    <row r="13" spans="1:22" x14ac:dyDescent="0.25">
      <c r="A13" s="321">
        <v>7</v>
      </c>
      <c r="B13" s="339" t="s">
        <v>891</v>
      </c>
      <c r="C13" s="338">
        <v>0</v>
      </c>
      <c r="D13" s="338">
        <v>0</v>
      </c>
      <c r="E13" s="338">
        <v>0</v>
      </c>
      <c r="F13" s="338">
        <v>0</v>
      </c>
      <c r="G13" s="338">
        <v>0</v>
      </c>
      <c r="H13" s="338">
        <v>0</v>
      </c>
      <c r="I13" s="338">
        <v>0</v>
      </c>
      <c r="J13" s="338">
        <v>0</v>
      </c>
      <c r="K13" s="338">
        <v>0</v>
      </c>
      <c r="L13" s="338">
        <v>0</v>
      </c>
      <c r="M13" s="338">
        <v>0</v>
      </c>
      <c r="N13" s="338">
        <v>0</v>
      </c>
      <c r="O13" s="338">
        <v>0</v>
      </c>
      <c r="P13" s="338">
        <v>0</v>
      </c>
      <c r="Q13" s="338">
        <v>0</v>
      </c>
      <c r="R13" s="338">
        <v>0</v>
      </c>
      <c r="S13" s="338">
        <v>0</v>
      </c>
    </row>
    <row r="14" spans="1:22" x14ac:dyDescent="0.25">
      <c r="A14" s="321">
        <v>8</v>
      </c>
      <c r="B14" s="339" t="s">
        <v>893</v>
      </c>
      <c r="C14" s="338">
        <v>0</v>
      </c>
      <c r="D14" s="338">
        <v>0</v>
      </c>
      <c r="E14" s="338">
        <v>0</v>
      </c>
      <c r="F14" s="338">
        <v>0</v>
      </c>
      <c r="G14" s="338">
        <v>0</v>
      </c>
      <c r="H14" s="338">
        <v>0</v>
      </c>
      <c r="I14" s="338">
        <v>0</v>
      </c>
      <c r="J14" s="338">
        <v>0</v>
      </c>
      <c r="K14" s="338">
        <v>0</v>
      </c>
      <c r="L14" s="338">
        <v>0</v>
      </c>
      <c r="M14" s="338">
        <v>0</v>
      </c>
      <c r="N14" s="338">
        <v>0</v>
      </c>
      <c r="O14" s="338">
        <v>0</v>
      </c>
      <c r="P14" s="338">
        <v>0</v>
      </c>
      <c r="Q14" s="338">
        <v>0</v>
      </c>
      <c r="R14" s="338">
        <v>0</v>
      </c>
      <c r="S14" s="338">
        <v>0</v>
      </c>
    </row>
    <row r="15" spans="1:22" x14ac:dyDescent="0.25">
      <c r="A15" s="321">
        <v>9</v>
      </c>
      <c r="B15" s="339" t="s">
        <v>894</v>
      </c>
      <c r="C15" s="340">
        <v>399.07637516000005</v>
      </c>
      <c r="D15" s="340">
        <v>10800.1124088</v>
      </c>
      <c r="E15" s="340">
        <v>0</v>
      </c>
      <c r="F15" s="340">
        <v>0</v>
      </c>
      <c r="G15" s="340">
        <v>0</v>
      </c>
      <c r="H15" s="340">
        <v>0</v>
      </c>
      <c r="I15" s="340">
        <v>0</v>
      </c>
      <c r="J15" s="340">
        <v>11199.188783959999</v>
      </c>
      <c r="K15" s="340">
        <v>0</v>
      </c>
      <c r="L15" s="340">
        <v>0</v>
      </c>
      <c r="M15" s="340">
        <v>0</v>
      </c>
      <c r="N15" s="340">
        <v>4222.3958426000008</v>
      </c>
      <c r="O15" s="340">
        <v>0</v>
      </c>
      <c r="P15" s="340">
        <v>0</v>
      </c>
      <c r="Q15" s="340">
        <v>0</v>
      </c>
      <c r="R15" s="340">
        <v>337.79166740800008</v>
      </c>
      <c r="S15" s="340">
        <v>0</v>
      </c>
    </row>
    <row r="16" spans="1:22" x14ac:dyDescent="0.25">
      <c r="A16" s="321">
        <v>10</v>
      </c>
      <c r="B16" s="339" t="s">
        <v>889</v>
      </c>
      <c r="C16" s="340">
        <v>399.07637516000005</v>
      </c>
      <c r="D16" s="340">
        <v>10800.1124088</v>
      </c>
      <c r="E16" s="340">
        <v>0</v>
      </c>
      <c r="F16" s="340">
        <v>0</v>
      </c>
      <c r="G16" s="340">
        <v>0</v>
      </c>
      <c r="H16" s="340">
        <v>0</v>
      </c>
      <c r="I16" s="340">
        <v>0</v>
      </c>
      <c r="J16" s="340">
        <v>11199.188783959999</v>
      </c>
      <c r="K16" s="340">
        <v>0</v>
      </c>
      <c r="L16" s="340">
        <v>0</v>
      </c>
      <c r="M16" s="340">
        <v>0</v>
      </c>
      <c r="N16" s="340">
        <v>4222.3958426000008</v>
      </c>
      <c r="O16" s="340">
        <v>0</v>
      </c>
      <c r="P16" s="340">
        <v>0</v>
      </c>
      <c r="Q16" s="340">
        <v>0</v>
      </c>
      <c r="R16" s="340">
        <v>337.79166740800008</v>
      </c>
      <c r="S16" s="340">
        <v>0</v>
      </c>
    </row>
    <row r="17" spans="1:19" x14ac:dyDescent="0.25">
      <c r="A17" s="341">
        <v>11</v>
      </c>
      <c r="B17" s="342" t="s">
        <v>895</v>
      </c>
      <c r="C17" s="340">
        <v>0</v>
      </c>
      <c r="D17" s="340">
        <v>5802.7914569499999</v>
      </c>
      <c r="E17" s="338">
        <v>0</v>
      </c>
      <c r="F17" s="338">
        <v>0</v>
      </c>
      <c r="G17" s="338">
        <v>0</v>
      </c>
      <c r="H17" s="338">
        <v>0</v>
      </c>
      <c r="I17" s="338">
        <v>0</v>
      </c>
      <c r="J17" s="340">
        <v>5802.7914569499999</v>
      </c>
      <c r="K17" s="338">
        <v>0</v>
      </c>
      <c r="L17" s="338">
        <v>0</v>
      </c>
      <c r="M17" s="338">
        <v>0</v>
      </c>
      <c r="N17" s="340">
        <v>2486.68361555</v>
      </c>
      <c r="O17" s="338">
        <v>0</v>
      </c>
      <c r="P17" s="338">
        <v>0</v>
      </c>
      <c r="Q17" s="338">
        <v>0</v>
      </c>
      <c r="R17" s="340">
        <v>198.934689244</v>
      </c>
      <c r="S17" s="343">
        <v>0</v>
      </c>
    </row>
    <row r="18" spans="1:19" x14ac:dyDescent="0.25">
      <c r="A18" s="338">
        <v>12</v>
      </c>
      <c r="B18" s="338" t="s">
        <v>892</v>
      </c>
      <c r="C18" s="340">
        <v>399.07637516000005</v>
      </c>
      <c r="D18" s="340">
        <v>4997.3209518500007</v>
      </c>
      <c r="E18" s="338">
        <v>0</v>
      </c>
      <c r="F18" s="338">
        <v>0</v>
      </c>
      <c r="G18" s="338">
        <v>0</v>
      </c>
      <c r="H18" s="338">
        <v>0</v>
      </c>
      <c r="I18" s="338">
        <v>0</v>
      </c>
      <c r="J18" s="340">
        <v>5396.3973270100005</v>
      </c>
      <c r="K18" s="338">
        <v>0</v>
      </c>
      <c r="L18" s="338">
        <v>0</v>
      </c>
      <c r="M18" s="338">
        <v>0</v>
      </c>
      <c r="N18" s="340">
        <v>1735.7122270500001</v>
      </c>
      <c r="O18" s="338">
        <v>0</v>
      </c>
      <c r="P18" s="338">
        <v>0</v>
      </c>
      <c r="Q18" s="338">
        <v>0</v>
      </c>
      <c r="R18" s="340">
        <v>138.85697816400003</v>
      </c>
      <c r="S18" s="338">
        <v>0</v>
      </c>
    </row>
    <row r="19" spans="1:19" x14ac:dyDescent="0.25">
      <c r="A19" s="338">
        <v>13</v>
      </c>
      <c r="B19" s="338" t="s">
        <v>896</v>
      </c>
      <c r="C19" s="338">
        <v>0</v>
      </c>
      <c r="D19" s="338">
        <v>0</v>
      </c>
      <c r="E19" s="338">
        <v>0</v>
      </c>
      <c r="F19" s="338">
        <v>0</v>
      </c>
      <c r="G19" s="338">
        <v>0</v>
      </c>
      <c r="H19" s="338">
        <v>0</v>
      </c>
      <c r="I19" s="338">
        <v>0</v>
      </c>
      <c r="J19" s="338">
        <v>0</v>
      </c>
      <c r="K19" s="338">
        <v>0</v>
      </c>
      <c r="L19" s="338">
        <v>0</v>
      </c>
      <c r="M19" s="338">
        <v>0</v>
      </c>
      <c r="N19" s="338">
        <v>0</v>
      </c>
      <c r="O19" s="338">
        <v>0</v>
      </c>
      <c r="P19" s="338">
        <v>0</v>
      </c>
      <c r="Q19" s="338">
        <v>0</v>
      </c>
      <c r="R19" s="338">
        <v>0</v>
      </c>
      <c r="S19" s="338">
        <v>0</v>
      </c>
    </row>
  </sheetData>
  <sheetProtection algorithmName="SHA-512" hashValue="EbUDFHBnSILJt48UT+QuyToGrg0lIBplq3GMBgXggQSpsgqHOin41E7krnuiNQZRIcqSl/fOqgC+xRS9mr3afw==" saltValue="MLn61HiAiGPXO70JOxzkCQ==" spinCount="100000" sheet="1" objects="1" scenarios="1"/>
  <mergeCells count="4">
    <mergeCell ref="C5:G5"/>
    <mergeCell ref="H5:K5"/>
    <mergeCell ref="L5:O5"/>
    <mergeCell ref="P5:S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A1B49-9626-44F4-AD6E-251C8E010F14}">
  <sheetPr>
    <tabColor theme="7" tint="0.79998168889431442"/>
  </sheetPr>
  <dimension ref="A2:H19"/>
  <sheetViews>
    <sheetView workbookViewId="0"/>
  </sheetViews>
  <sheetFormatPr defaultRowHeight="15" x14ac:dyDescent="0.25"/>
  <cols>
    <col min="1" max="1" width="5.28515625" style="313" customWidth="1"/>
    <col min="2" max="2" width="55.42578125" style="313" customWidth="1"/>
    <col min="3" max="5" width="33.7109375" style="313" customWidth="1"/>
    <col min="6" max="16384" width="9.140625" style="313"/>
  </cols>
  <sheetData>
    <row r="2" spans="1:8" x14ac:dyDescent="0.25">
      <c r="A2" s="324" t="s">
        <v>907</v>
      </c>
      <c r="B2" s="323"/>
      <c r="C2" s="324"/>
      <c r="D2" s="323"/>
      <c r="E2" s="323"/>
    </row>
    <row r="3" spans="1:8" x14ac:dyDescent="0.25">
      <c r="E3" s="434" t="s">
        <v>286</v>
      </c>
    </row>
    <row r="4" spans="1:8" x14ac:dyDescent="0.25">
      <c r="C4" s="315" t="s">
        <v>0</v>
      </c>
      <c r="D4" s="315" t="s">
        <v>1</v>
      </c>
      <c r="E4" s="315" t="s">
        <v>2</v>
      </c>
    </row>
    <row r="5" spans="1:8" x14ac:dyDescent="0.25">
      <c r="C5" s="510" t="s">
        <v>909</v>
      </c>
      <c r="D5" s="511"/>
      <c r="E5" s="512"/>
    </row>
    <row r="6" spans="1:8" ht="15.75" customHeight="1" x14ac:dyDescent="0.25">
      <c r="C6" s="504" t="s">
        <v>910</v>
      </c>
      <c r="D6" s="511"/>
      <c r="E6" s="513" t="s">
        <v>912</v>
      </c>
    </row>
    <row r="7" spans="1:8" s="336" customFormat="1" x14ac:dyDescent="0.25">
      <c r="C7" s="345"/>
      <c r="D7" s="346" t="s">
        <v>911</v>
      </c>
      <c r="E7" s="514"/>
      <c r="H7" s="313"/>
    </row>
    <row r="8" spans="1:8" x14ac:dyDescent="0.25">
      <c r="A8" s="321">
        <v>1</v>
      </c>
      <c r="B8" s="321" t="s">
        <v>877</v>
      </c>
      <c r="C8" s="340">
        <v>12211.67372253</v>
      </c>
      <c r="D8" s="340">
        <v>225.61480954760233</v>
      </c>
      <c r="E8" s="340">
        <v>0</v>
      </c>
    </row>
    <row r="9" spans="1:8" x14ac:dyDescent="0.25">
      <c r="A9" s="321">
        <v>2</v>
      </c>
      <c r="B9" s="321" t="s">
        <v>878</v>
      </c>
      <c r="C9" s="340">
        <v>6247.1660517700002</v>
      </c>
      <c r="D9" s="340">
        <v>107.53799299334</v>
      </c>
      <c r="E9" s="340">
        <v>0</v>
      </c>
    </row>
    <row r="10" spans="1:8" x14ac:dyDescent="0.25">
      <c r="A10" s="321">
        <v>3</v>
      </c>
      <c r="B10" s="321" t="s">
        <v>879</v>
      </c>
      <c r="C10" s="340">
        <v>0</v>
      </c>
      <c r="D10" s="340">
        <v>0</v>
      </c>
      <c r="E10" s="340">
        <v>0</v>
      </c>
    </row>
    <row r="11" spans="1:8" x14ac:dyDescent="0.25">
      <c r="A11" s="321">
        <v>4</v>
      </c>
      <c r="B11" s="321" t="s">
        <v>908</v>
      </c>
      <c r="C11" s="340">
        <v>0</v>
      </c>
      <c r="D11" s="340">
        <v>0</v>
      </c>
      <c r="E11" s="340">
        <v>0</v>
      </c>
    </row>
    <row r="12" spans="1:8" x14ac:dyDescent="0.25">
      <c r="A12" s="321">
        <v>5</v>
      </c>
      <c r="B12" s="321" t="s">
        <v>880</v>
      </c>
      <c r="C12" s="340">
        <v>6247.1660517700002</v>
      </c>
      <c r="D12" s="340">
        <v>107.53799299334</v>
      </c>
      <c r="E12" s="340">
        <v>0</v>
      </c>
    </row>
    <row r="13" spans="1:8" x14ac:dyDescent="0.25">
      <c r="A13" s="321">
        <v>6</v>
      </c>
      <c r="B13" s="321" t="s">
        <v>881</v>
      </c>
      <c r="C13" s="340">
        <v>0</v>
      </c>
      <c r="D13" s="340">
        <v>0</v>
      </c>
      <c r="E13" s="340">
        <v>0</v>
      </c>
    </row>
    <row r="14" spans="1:8" x14ac:dyDescent="0.25">
      <c r="A14" s="321">
        <v>7</v>
      </c>
      <c r="B14" s="321" t="s">
        <v>882</v>
      </c>
      <c r="C14" s="340">
        <v>5964.5076707600001</v>
      </c>
      <c r="D14" s="340">
        <v>118.07681655426232</v>
      </c>
      <c r="E14" s="340">
        <v>0</v>
      </c>
    </row>
    <row r="15" spans="1:8" x14ac:dyDescent="0.25">
      <c r="A15" s="321">
        <v>8</v>
      </c>
      <c r="B15" s="321" t="s">
        <v>883</v>
      </c>
      <c r="C15" s="340">
        <v>5964.5076707600001</v>
      </c>
      <c r="D15" s="340">
        <v>118.07681655426232</v>
      </c>
      <c r="E15" s="340">
        <v>0</v>
      </c>
    </row>
    <row r="16" spans="1:8" x14ac:dyDescent="0.25">
      <c r="A16" s="321">
        <v>9</v>
      </c>
      <c r="B16" s="321" t="s">
        <v>884</v>
      </c>
      <c r="C16" s="340">
        <v>0</v>
      </c>
      <c r="D16" s="340">
        <v>0</v>
      </c>
      <c r="E16" s="340">
        <v>0</v>
      </c>
    </row>
    <row r="17" spans="1:5" x14ac:dyDescent="0.25">
      <c r="A17" s="321">
        <v>10</v>
      </c>
      <c r="B17" s="321" t="s">
        <v>885</v>
      </c>
      <c r="C17" s="340">
        <v>0</v>
      </c>
      <c r="D17" s="340">
        <v>0</v>
      </c>
      <c r="E17" s="340">
        <v>0</v>
      </c>
    </row>
    <row r="18" spans="1:5" x14ac:dyDescent="0.25">
      <c r="A18" s="341">
        <v>11</v>
      </c>
      <c r="B18" s="321" t="s">
        <v>886</v>
      </c>
      <c r="C18" s="340">
        <v>0</v>
      </c>
      <c r="D18" s="340">
        <v>0</v>
      </c>
      <c r="E18" s="340">
        <v>0</v>
      </c>
    </row>
    <row r="19" spans="1:5" x14ac:dyDescent="0.25">
      <c r="A19" s="338">
        <v>12</v>
      </c>
      <c r="B19" s="321" t="s">
        <v>881</v>
      </c>
      <c r="C19" s="340">
        <v>0</v>
      </c>
      <c r="D19" s="340">
        <v>0</v>
      </c>
      <c r="E19" s="340">
        <v>0</v>
      </c>
    </row>
  </sheetData>
  <sheetProtection algorithmName="SHA-512" hashValue="OzDT7iSMMrOKbSFQ4uXgwc456/LSxKVvh+9UamIoDPl1NpSM83nGPOXWCaceQoyjAhyP4ddnwfVf0QuFExgCXQ==" saltValue="pvEWu8A9l8ztudbjsKq2CA==" spinCount="100000" sheet="1" objects="1" scenarios="1"/>
  <mergeCells count="3">
    <mergeCell ref="C5:E5"/>
    <mergeCell ref="C6:D6"/>
    <mergeCell ref="E6:E7"/>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A661-8D9A-4810-905D-6AD8566E38F1}">
  <sheetPr>
    <tabColor theme="4" tint="0.79998168889431442"/>
  </sheetPr>
  <dimension ref="A1:D7"/>
  <sheetViews>
    <sheetView workbookViewId="0">
      <selection activeCell="B7" sqref="B7"/>
    </sheetView>
  </sheetViews>
  <sheetFormatPr defaultRowHeight="15" x14ac:dyDescent="0.3"/>
  <cols>
    <col min="1" max="1" width="9.140625" style="17"/>
    <col min="2" max="2" width="15.85546875" style="17" customWidth="1"/>
    <col min="3" max="16384" width="9.140625" style="17"/>
  </cols>
  <sheetData>
    <row r="1" spans="1:4" ht="18" x14ac:dyDescent="0.35">
      <c r="A1" s="433" t="s">
        <v>450</v>
      </c>
    </row>
    <row r="3" spans="1:4" ht="18.75" x14ac:dyDescent="0.3">
      <c r="B3" s="277" t="s">
        <v>208</v>
      </c>
      <c r="C3" s="276" t="s">
        <v>25</v>
      </c>
      <c r="D3" s="275" t="s">
        <v>281</v>
      </c>
    </row>
    <row r="5" spans="1:4" ht="18.75" x14ac:dyDescent="0.3">
      <c r="B5" s="277" t="s">
        <v>209</v>
      </c>
      <c r="C5" s="276" t="s">
        <v>25</v>
      </c>
      <c r="D5" s="275" t="s">
        <v>282</v>
      </c>
    </row>
    <row r="7" spans="1:4" ht="18.75" x14ac:dyDescent="0.3">
      <c r="B7" s="277" t="s">
        <v>247</v>
      </c>
      <c r="C7" s="276" t="s">
        <v>25</v>
      </c>
      <c r="D7" s="275" t="s">
        <v>283</v>
      </c>
    </row>
  </sheetData>
  <sheetProtection algorithmName="SHA-512" hashValue="ydS+lIHVJxRhqXCFS8YPhHD+/OTWlwdcyrvjyVALfVLfhlQdmT0wkzimCg6AaZcwuGdQbyTM0y5qbeuTCnjPCw==" saltValue="ULY/toScRfii9JfaU68ZGg==" spinCount="100000" sheet="1" objects="1" scenarios="1"/>
  <hyperlinks>
    <hyperlink ref="A1" location="'Table of contents'!A1" display="POWRÓT" xr:uid="{6A3EEF6D-D181-4875-8E19-2EFA58673903}"/>
    <hyperlink ref="B3" location="'KM2'!A1" display="KM2" xr:uid="{0AD73D50-9E09-46C8-881B-9D37696E0AAC}"/>
    <hyperlink ref="B5" location="TLAC1!A1" display="TLAC1" xr:uid="{B2BB39E0-2D6E-42D4-9807-CF639850CDC2}"/>
    <hyperlink ref="B7" location="LIAB_MREL!A1" display="LIAB_MREL" xr:uid="{2B24D78F-2A71-4DF7-8420-74B78C3A0C1A}"/>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E1C16-DC73-4890-9C87-3458B41E5D65}">
  <sheetPr>
    <tabColor theme="7" tint="0.79998168889431442"/>
  </sheetPr>
  <dimension ref="A2:L23"/>
  <sheetViews>
    <sheetView workbookViewId="0"/>
  </sheetViews>
  <sheetFormatPr defaultRowHeight="15" x14ac:dyDescent="0.25"/>
  <cols>
    <col min="1" max="1" width="7" style="313" customWidth="1"/>
    <col min="2" max="2" width="67.140625" style="313" customWidth="1"/>
    <col min="3" max="3" width="33.7109375" style="313" customWidth="1"/>
    <col min="4" max="8" width="6.7109375" style="313" customWidth="1"/>
    <col min="9" max="16384" width="9.140625" style="313"/>
  </cols>
  <sheetData>
    <row r="2" spans="1:12" x14ac:dyDescent="0.25">
      <c r="A2" s="323"/>
      <c r="B2" s="324" t="s">
        <v>913</v>
      </c>
      <c r="C2" s="323"/>
      <c r="D2" s="323"/>
      <c r="E2" s="323"/>
      <c r="F2" s="323"/>
      <c r="G2" s="323"/>
      <c r="H2" s="323"/>
      <c r="I2" s="323"/>
      <c r="J2" s="323"/>
      <c r="K2" s="323"/>
    </row>
    <row r="3" spans="1:12" x14ac:dyDescent="0.25">
      <c r="A3" s="323"/>
      <c r="B3" s="324"/>
      <c r="C3" s="324"/>
      <c r="D3" s="324"/>
      <c r="E3" s="324"/>
      <c r="F3" s="324"/>
      <c r="G3" s="324"/>
      <c r="H3" s="324"/>
      <c r="I3" s="324"/>
      <c r="J3" s="324"/>
      <c r="K3" s="324"/>
    </row>
    <row r="4" spans="1:12" x14ac:dyDescent="0.25">
      <c r="C4" s="314" t="s">
        <v>0</v>
      </c>
      <c r="D4" s="314" t="s">
        <v>1</v>
      </c>
      <c r="E4" s="314" t="s">
        <v>2</v>
      </c>
      <c r="F4" s="314" t="s">
        <v>3</v>
      </c>
      <c r="G4" s="314" t="s">
        <v>4</v>
      </c>
      <c r="H4" s="314" t="s">
        <v>5</v>
      </c>
      <c r="J4" s="434" t="s">
        <v>286</v>
      </c>
    </row>
    <row r="5" spans="1:12" ht="30" x14ac:dyDescent="0.25">
      <c r="C5" s="347" t="s">
        <v>925</v>
      </c>
      <c r="D5" s="515" t="s">
        <v>915</v>
      </c>
      <c r="E5" s="515"/>
      <c r="F5" s="515"/>
      <c r="G5" s="515"/>
      <c r="H5" s="515"/>
    </row>
    <row r="6" spans="1:12" ht="15.75" customHeight="1" x14ac:dyDescent="0.25">
      <c r="C6" s="348" t="s">
        <v>198</v>
      </c>
      <c r="D6" s="315" t="s">
        <v>199</v>
      </c>
      <c r="E6" s="316" t="s">
        <v>200</v>
      </c>
      <c r="F6" s="315" t="s">
        <v>201</v>
      </c>
      <c r="G6" s="315" t="s">
        <v>202</v>
      </c>
      <c r="H6" s="315" t="s">
        <v>203</v>
      </c>
    </row>
    <row r="7" spans="1:12" ht="30" customHeight="1" x14ac:dyDescent="0.25">
      <c r="A7" s="516" t="s">
        <v>932</v>
      </c>
      <c r="B7" s="517"/>
      <c r="C7" s="517"/>
      <c r="D7" s="517"/>
      <c r="E7" s="517"/>
      <c r="F7" s="517"/>
      <c r="G7" s="517"/>
      <c r="H7" s="517"/>
    </row>
    <row r="8" spans="1:12" ht="30" customHeight="1" x14ac:dyDescent="0.25">
      <c r="A8" s="351">
        <v>1</v>
      </c>
      <c r="B8" s="352" t="s">
        <v>916</v>
      </c>
      <c r="C8" s="363">
        <v>12798.678628790001</v>
      </c>
      <c r="D8" s="353" t="s">
        <v>914</v>
      </c>
      <c r="E8" s="353" t="s">
        <v>914</v>
      </c>
      <c r="F8" s="353" t="s">
        <v>914</v>
      </c>
      <c r="G8" s="353" t="s">
        <v>914</v>
      </c>
      <c r="H8" s="353" t="s">
        <v>914</v>
      </c>
      <c r="L8" s="354"/>
    </row>
    <row r="9" spans="1:12" ht="30" customHeight="1" x14ac:dyDescent="0.25">
      <c r="A9" s="351" t="s">
        <v>204</v>
      </c>
      <c r="B9" s="352" t="s">
        <v>917</v>
      </c>
      <c r="C9" s="363">
        <v>12798.678628790001</v>
      </c>
      <c r="D9" s="355"/>
      <c r="E9" s="355"/>
      <c r="F9" s="356"/>
      <c r="G9" s="356"/>
      <c r="H9" s="356"/>
    </row>
    <row r="10" spans="1:12" ht="30" customHeight="1" x14ac:dyDescent="0.25">
      <c r="A10" s="351">
        <v>2</v>
      </c>
      <c r="B10" s="357" t="s">
        <v>918</v>
      </c>
      <c r="C10" s="363">
        <v>50644.219265</v>
      </c>
      <c r="D10" s="353" t="s">
        <v>914</v>
      </c>
      <c r="E10" s="353" t="s">
        <v>914</v>
      </c>
      <c r="F10" s="353" t="s">
        <v>914</v>
      </c>
      <c r="G10" s="353" t="s">
        <v>914</v>
      </c>
      <c r="H10" s="353" t="s">
        <v>914</v>
      </c>
    </row>
    <row r="11" spans="1:12" ht="30" customHeight="1" x14ac:dyDescent="0.25">
      <c r="A11" s="351">
        <v>3</v>
      </c>
      <c r="B11" s="352" t="s">
        <v>919</v>
      </c>
      <c r="C11" s="364">
        <v>0.25271746340000001</v>
      </c>
      <c r="D11" s="353" t="s">
        <v>914</v>
      </c>
      <c r="E11" s="353" t="s">
        <v>914</v>
      </c>
      <c r="F11" s="353" t="s">
        <v>914</v>
      </c>
      <c r="G11" s="353" t="s">
        <v>914</v>
      </c>
      <c r="H11" s="353" t="s">
        <v>914</v>
      </c>
    </row>
    <row r="12" spans="1:12" ht="30" customHeight="1" x14ac:dyDescent="0.25">
      <c r="A12" s="351" t="s">
        <v>70</v>
      </c>
      <c r="B12" s="352" t="s">
        <v>917</v>
      </c>
      <c r="C12" s="364">
        <v>0.25271746340000001</v>
      </c>
      <c r="D12" s="355"/>
      <c r="E12" s="355"/>
      <c r="F12" s="356"/>
      <c r="G12" s="356"/>
      <c r="H12" s="356"/>
    </row>
    <row r="13" spans="1:12" ht="30" customHeight="1" x14ac:dyDescent="0.25">
      <c r="A13" s="351">
        <v>4</v>
      </c>
      <c r="B13" s="357" t="s">
        <v>920</v>
      </c>
      <c r="C13" s="363">
        <v>149460.92962400001</v>
      </c>
      <c r="D13" s="353" t="s">
        <v>914</v>
      </c>
      <c r="E13" s="353" t="s">
        <v>914</v>
      </c>
      <c r="F13" s="353" t="s">
        <v>914</v>
      </c>
      <c r="G13" s="353" t="s">
        <v>914</v>
      </c>
      <c r="H13" s="353" t="s">
        <v>914</v>
      </c>
    </row>
    <row r="14" spans="1:12" ht="30" customHeight="1" x14ac:dyDescent="0.25">
      <c r="A14" s="351">
        <v>5</v>
      </c>
      <c r="B14" s="352" t="s">
        <v>921</v>
      </c>
      <c r="C14" s="364">
        <v>8.5632269699999999E-2</v>
      </c>
      <c r="D14" s="353" t="s">
        <v>914</v>
      </c>
      <c r="E14" s="353" t="s">
        <v>914</v>
      </c>
      <c r="F14" s="353" t="s">
        <v>914</v>
      </c>
      <c r="G14" s="353" t="s">
        <v>914</v>
      </c>
      <c r="H14" s="353" t="s">
        <v>914</v>
      </c>
    </row>
    <row r="15" spans="1:12" ht="30" customHeight="1" x14ac:dyDescent="0.25">
      <c r="A15" s="351" t="s">
        <v>71</v>
      </c>
      <c r="B15" s="352" t="s">
        <v>917</v>
      </c>
      <c r="C15" s="364">
        <v>8.5632269699999999E-2</v>
      </c>
      <c r="D15" s="355"/>
      <c r="E15" s="355"/>
      <c r="F15" s="356"/>
      <c r="G15" s="356"/>
      <c r="H15" s="356"/>
    </row>
    <row r="16" spans="1:12" ht="30" customHeight="1" x14ac:dyDescent="0.25">
      <c r="A16" s="351" t="s">
        <v>205</v>
      </c>
      <c r="B16" s="357" t="s">
        <v>922</v>
      </c>
      <c r="C16" s="355"/>
      <c r="D16" s="353" t="s">
        <v>914</v>
      </c>
      <c r="E16" s="353" t="s">
        <v>914</v>
      </c>
      <c r="F16" s="353" t="s">
        <v>914</v>
      </c>
      <c r="G16" s="353" t="s">
        <v>914</v>
      </c>
      <c r="H16" s="353" t="s">
        <v>914</v>
      </c>
    </row>
    <row r="17" spans="1:8" ht="45" x14ac:dyDescent="0.25">
      <c r="A17" s="351" t="s">
        <v>55</v>
      </c>
      <c r="B17" s="357" t="s">
        <v>923</v>
      </c>
      <c r="C17" s="355"/>
      <c r="D17" s="353" t="s">
        <v>914</v>
      </c>
      <c r="E17" s="353" t="s">
        <v>914</v>
      </c>
      <c r="F17" s="353" t="s">
        <v>914</v>
      </c>
      <c r="G17" s="353" t="s">
        <v>914</v>
      </c>
      <c r="H17" s="353" t="s">
        <v>914</v>
      </c>
    </row>
    <row r="18" spans="1:8" ht="75" x14ac:dyDescent="0.25">
      <c r="A18" s="358" t="s">
        <v>206</v>
      </c>
      <c r="B18" s="359" t="s">
        <v>924</v>
      </c>
      <c r="C18" s="360"/>
      <c r="D18" s="353" t="s">
        <v>914</v>
      </c>
      <c r="E18" s="353" t="s">
        <v>914</v>
      </c>
      <c r="F18" s="353" t="s">
        <v>914</v>
      </c>
      <c r="G18" s="353" t="s">
        <v>914</v>
      </c>
      <c r="H18" s="353" t="s">
        <v>914</v>
      </c>
    </row>
    <row r="19" spans="1:8" ht="30" customHeight="1" x14ac:dyDescent="0.25">
      <c r="A19" s="517" t="s">
        <v>925</v>
      </c>
      <c r="B19" s="517"/>
      <c r="C19" s="517"/>
      <c r="D19" s="517"/>
      <c r="E19" s="517"/>
      <c r="F19" s="517"/>
      <c r="G19" s="517"/>
      <c r="H19" s="517"/>
    </row>
    <row r="20" spans="1:8" ht="30" customHeight="1" x14ac:dyDescent="0.25">
      <c r="A20" s="361" t="s">
        <v>102</v>
      </c>
      <c r="B20" s="357" t="s">
        <v>926</v>
      </c>
      <c r="C20" s="365">
        <v>0.15359999999999999</v>
      </c>
      <c r="D20" s="356"/>
      <c r="E20" s="356"/>
      <c r="F20" s="356"/>
      <c r="G20" s="356"/>
      <c r="H20" s="356"/>
    </row>
    <row r="21" spans="1:8" ht="30" customHeight="1" x14ac:dyDescent="0.25">
      <c r="A21" s="361" t="s">
        <v>103</v>
      </c>
      <c r="B21" s="362" t="s">
        <v>927</v>
      </c>
      <c r="C21" s="365">
        <v>0.14149999999999999</v>
      </c>
      <c r="D21" s="356"/>
      <c r="E21" s="356"/>
      <c r="F21" s="356"/>
      <c r="G21" s="356"/>
      <c r="H21" s="356"/>
    </row>
    <row r="22" spans="1:8" ht="30" customHeight="1" x14ac:dyDescent="0.25">
      <c r="A22" s="361" t="s">
        <v>104</v>
      </c>
      <c r="B22" s="352" t="s">
        <v>928</v>
      </c>
      <c r="C22" s="365">
        <v>5.91E-2</v>
      </c>
      <c r="D22" s="356"/>
      <c r="E22" s="356"/>
      <c r="F22" s="356"/>
      <c r="G22" s="356"/>
      <c r="H22" s="356"/>
    </row>
    <row r="23" spans="1:8" ht="30" customHeight="1" x14ac:dyDescent="0.25">
      <c r="A23" s="361" t="s">
        <v>105</v>
      </c>
      <c r="B23" s="362" t="s">
        <v>927</v>
      </c>
      <c r="C23" s="365">
        <v>5.5399999999999998E-2</v>
      </c>
      <c r="D23" s="356"/>
      <c r="E23" s="356"/>
      <c r="F23" s="356"/>
      <c r="G23" s="356"/>
      <c r="H23" s="356"/>
    </row>
  </sheetData>
  <sheetProtection algorithmName="SHA-512" hashValue="LpUtnJWyxIuOUwurDx3eOSLU1LsGtjwn4qWgbTymjdFOz6K48KSzjQn6wLMMWye6NKOhLtO+85lplXc6asdqUg==" saltValue="sgaK8bkwDHedrlMtfmA9jg==" spinCount="100000" sheet="1" objects="1" scenarios="1"/>
  <mergeCells count="3">
    <mergeCell ref="D5:H5"/>
    <mergeCell ref="A7:H7"/>
    <mergeCell ref="A19:H19"/>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D12B0-4D83-487F-8598-DB37A4167043}">
  <sheetPr>
    <tabColor theme="7" tint="0.79998168889431442"/>
  </sheetPr>
  <dimension ref="A2:K42"/>
  <sheetViews>
    <sheetView workbookViewId="0"/>
  </sheetViews>
  <sheetFormatPr defaultRowHeight="15" x14ac:dyDescent="0.3"/>
  <cols>
    <col min="1" max="1" width="9.140625" style="27"/>
    <col min="2" max="2" width="66.7109375" style="27" customWidth="1"/>
    <col min="3" max="5" width="25.7109375" style="27" customWidth="1"/>
    <col min="6" max="16384" width="9.140625" style="27"/>
  </cols>
  <sheetData>
    <row r="2" spans="1:11" ht="15.75" x14ac:dyDescent="0.3">
      <c r="A2" s="323"/>
      <c r="B2" s="324" t="s">
        <v>929</v>
      </c>
      <c r="C2" s="323"/>
      <c r="D2" s="323"/>
      <c r="E2" s="323"/>
      <c r="F2" s="323"/>
      <c r="G2" s="313"/>
      <c r="H2" s="313"/>
      <c r="I2" s="313"/>
      <c r="J2" s="313"/>
      <c r="K2" s="313"/>
    </row>
    <row r="3" spans="1:11" ht="15.75" x14ac:dyDescent="0.3">
      <c r="A3" s="323"/>
      <c r="B3" s="324"/>
      <c r="C3" s="324"/>
      <c r="D3" s="324"/>
      <c r="E3" s="324"/>
      <c r="F3" s="324"/>
      <c r="G3" s="344"/>
      <c r="H3" s="344"/>
      <c r="I3" s="344"/>
      <c r="J3" s="344"/>
      <c r="K3" s="344"/>
    </row>
    <row r="4" spans="1:11" ht="15.75" x14ac:dyDescent="0.3">
      <c r="F4" s="434" t="s">
        <v>286</v>
      </c>
    </row>
    <row r="5" spans="1:11" ht="15.75" x14ac:dyDescent="0.3">
      <c r="A5" s="313"/>
      <c r="B5" s="313"/>
      <c r="C5" s="314" t="s">
        <v>0</v>
      </c>
      <c r="D5" s="314" t="s">
        <v>1</v>
      </c>
      <c r="E5" s="314" t="s">
        <v>2</v>
      </c>
    </row>
    <row r="6" spans="1:11" ht="45" x14ac:dyDescent="0.3">
      <c r="A6" s="313"/>
      <c r="B6" s="313"/>
      <c r="C6" s="347" t="s">
        <v>925</v>
      </c>
      <c r="D6" s="347" t="s">
        <v>930</v>
      </c>
      <c r="E6" s="347" t="s">
        <v>931</v>
      </c>
    </row>
    <row r="7" spans="1:11" ht="30" customHeight="1" x14ac:dyDescent="0.3">
      <c r="A7" s="350" t="s">
        <v>933</v>
      </c>
      <c r="B7" s="350"/>
      <c r="C7" s="350"/>
      <c r="D7" s="350"/>
      <c r="E7" s="350"/>
    </row>
    <row r="8" spans="1:11" ht="30" customHeight="1" x14ac:dyDescent="0.3">
      <c r="A8" s="351">
        <v>1</v>
      </c>
      <c r="B8" s="352" t="s">
        <v>934</v>
      </c>
      <c r="C8" s="340">
        <v>7026.7786287899999</v>
      </c>
      <c r="D8" s="353" t="s">
        <v>914</v>
      </c>
      <c r="E8" s="353" t="s">
        <v>914</v>
      </c>
      <c r="I8" s="354"/>
    </row>
    <row r="9" spans="1:11" ht="30" customHeight="1" x14ac:dyDescent="0.3">
      <c r="A9" s="351">
        <v>2</v>
      </c>
      <c r="B9" s="352" t="s">
        <v>935</v>
      </c>
      <c r="C9" s="340">
        <v>0</v>
      </c>
      <c r="D9" s="353" t="s">
        <v>914</v>
      </c>
      <c r="E9" s="353" t="s">
        <v>914</v>
      </c>
    </row>
    <row r="10" spans="1:11" ht="30" customHeight="1" x14ac:dyDescent="0.3">
      <c r="A10" s="351">
        <v>6</v>
      </c>
      <c r="B10" s="357" t="s">
        <v>936</v>
      </c>
      <c r="C10" s="340">
        <v>936.31153963999998</v>
      </c>
      <c r="D10" s="353" t="s">
        <v>914</v>
      </c>
      <c r="E10" s="353" t="s">
        <v>914</v>
      </c>
    </row>
    <row r="11" spans="1:11" ht="30" customHeight="1" x14ac:dyDescent="0.3">
      <c r="A11" s="351">
        <v>11</v>
      </c>
      <c r="B11" s="357" t="s">
        <v>937</v>
      </c>
      <c r="C11" s="340">
        <v>7963.0901684300006</v>
      </c>
      <c r="D11" s="353" t="s">
        <v>914</v>
      </c>
      <c r="E11" s="353" t="s">
        <v>914</v>
      </c>
    </row>
    <row r="12" spans="1:11" ht="30" customHeight="1" x14ac:dyDescent="0.3">
      <c r="A12" s="349" t="s">
        <v>948</v>
      </c>
      <c r="B12" s="350"/>
      <c r="C12" s="350"/>
      <c r="D12" s="350"/>
      <c r="E12" s="350"/>
    </row>
    <row r="13" spans="1:11" ht="48" customHeight="1" x14ac:dyDescent="0.3">
      <c r="A13" s="351">
        <v>12</v>
      </c>
      <c r="B13" s="371" t="s">
        <v>938</v>
      </c>
      <c r="C13" s="340">
        <v>4241.8999999999996</v>
      </c>
      <c r="D13" s="353" t="s">
        <v>914</v>
      </c>
      <c r="E13" s="353" t="s">
        <v>914</v>
      </c>
    </row>
    <row r="14" spans="1:11" ht="48" customHeight="1" x14ac:dyDescent="0.3">
      <c r="A14" s="351" t="s">
        <v>210</v>
      </c>
      <c r="B14" s="371" t="s">
        <v>939</v>
      </c>
      <c r="C14" s="340">
        <v>0</v>
      </c>
      <c r="D14" s="353" t="s">
        <v>914</v>
      </c>
      <c r="E14" s="353" t="s">
        <v>914</v>
      </c>
    </row>
    <row r="15" spans="1:11" ht="48" customHeight="1" x14ac:dyDescent="0.3">
      <c r="A15" s="351" t="s">
        <v>211</v>
      </c>
      <c r="B15" s="371" t="s">
        <v>940</v>
      </c>
      <c r="C15" s="340">
        <v>0</v>
      </c>
      <c r="D15" s="353" t="s">
        <v>914</v>
      </c>
      <c r="E15" s="353" t="s">
        <v>914</v>
      </c>
    </row>
    <row r="16" spans="1:11" ht="48" customHeight="1" x14ac:dyDescent="0.3">
      <c r="A16" s="351" t="s">
        <v>212</v>
      </c>
      <c r="B16" s="371" t="s">
        <v>941</v>
      </c>
      <c r="C16" s="340">
        <v>593.68846036000002</v>
      </c>
      <c r="D16" s="353" t="s">
        <v>914</v>
      </c>
      <c r="E16" s="353" t="s">
        <v>914</v>
      </c>
    </row>
    <row r="17" spans="1:5" ht="48" customHeight="1" x14ac:dyDescent="0.3">
      <c r="A17" s="351">
        <v>13</v>
      </c>
      <c r="B17" s="371" t="s">
        <v>942</v>
      </c>
      <c r="C17" s="340">
        <v>0</v>
      </c>
      <c r="D17" s="353" t="s">
        <v>914</v>
      </c>
      <c r="E17" s="353" t="s">
        <v>914</v>
      </c>
    </row>
    <row r="18" spans="1:5" ht="48" customHeight="1" x14ac:dyDescent="0.3">
      <c r="A18" s="358" t="s">
        <v>213</v>
      </c>
      <c r="B18" s="372" t="s">
        <v>943</v>
      </c>
      <c r="C18" s="340">
        <v>0</v>
      </c>
      <c r="D18" s="353" t="s">
        <v>914</v>
      </c>
      <c r="E18" s="353" t="s">
        <v>914</v>
      </c>
    </row>
    <row r="19" spans="1:5" ht="48" customHeight="1" x14ac:dyDescent="0.3">
      <c r="A19" s="361">
        <v>14</v>
      </c>
      <c r="B19" s="371" t="s">
        <v>944</v>
      </c>
      <c r="C19" s="340" t="s">
        <v>92</v>
      </c>
      <c r="D19" s="353" t="s">
        <v>914</v>
      </c>
      <c r="E19" s="353" t="s">
        <v>914</v>
      </c>
    </row>
    <row r="20" spans="1:5" ht="48" customHeight="1" x14ac:dyDescent="0.3">
      <c r="A20" s="361">
        <v>17</v>
      </c>
      <c r="B20" s="371" t="s">
        <v>945</v>
      </c>
      <c r="C20" s="340">
        <v>4835.5884603599998</v>
      </c>
      <c r="D20" s="353" t="s">
        <v>914</v>
      </c>
      <c r="E20" s="353" t="s">
        <v>914</v>
      </c>
    </row>
    <row r="21" spans="1:5" ht="48" customHeight="1" x14ac:dyDescent="0.3">
      <c r="A21" s="361" t="s">
        <v>214</v>
      </c>
      <c r="B21" s="371" t="s">
        <v>946</v>
      </c>
      <c r="C21" s="340">
        <v>0</v>
      </c>
      <c r="D21" s="353" t="s">
        <v>914</v>
      </c>
      <c r="E21" s="353" t="s">
        <v>914</v>
      </c>
    </row>
    <row r="22" spans="1:5" ht="30" customHeight="1" x14ac:dyDescent="0.3">
      <c r="A22" s="349" t="s">
        <v>947</v>
      </c>
      <c r="B22" s="350"/>
      <c r="C22" s="350"/>
      <c r="D22" s="350"/>
      <c r="E22" s="350"/>
    </row>
    <row r="23" spans="1:5" ht="30" customHeight="1" x14ac:dyDescent="0.3">
      <c r="A23" s="361">
        <v>18</v>
      </c>
      <c r="B23" s="373" t="s">
        <v>949</v>
      </c>
      <c r="C23" s="340">
        <v>12798.678628790001</v>
      </c>
      <c r="D23" s="353" t="s">
        <v>914</v>
      </c>
      <c r="E23" s="353" t="s">
        <v>914</v>
      </c>
    </row>
    <row r="24" spans="1:5" ht="30" customHeight="1" x14ac:dyDescent="0.3">
      <c r="A24" s="361">
        <v>19</v>
      </c>
      <c r="B24" s="373" t="s">
        <v>950</v>
      </c>
      <c r="C24" s="340">
        <v>0</v>
      </c>
      <c r="D24" s="353" t="s">
        <v>914</v>
      </c>
      <c r="E24" s="353" t="s">
        <v>914</v>
      </c>
    </row>
    <row r="25" spans="1:5" ht="30" customHeight="1" x14ac:dyDescent="0.3">
      <c r="A25" s="361">
        <v>20</v>
      </c>
      <c r="B25" s="373" t="s">
        <v>951</v>
      </c>
      <c r="C25" s="340">
        <v>0</v>
      </c>
      <c r="D25" s="353" t="s">
        <v>914</v>
      </c>
      <c r="E25" s="375"/>
    </row>
    <row r="26" spans="1:5" ht="30" customHeight="1" x14ac:dyDescent="0.3">
      <c r="A26" s="361">
        <v>22</v>
      </c>
      <c r="B26" s="373" t="s">
        <v>952</v>
      </c>
      <c r="C26" s="340">
        <v>12798.678628790001</v>
      </c>
      <c r="D26" s="353" t="s">
        <v>914</v>
      </c>
      <c r="E26" s="353" t="s">
        <v>914</v>
      </c>
    </row>
    <row r="27" spans="1:5" ht="30" customHeight="1" x14ac:dyDescent="0.3">
      <c r="A27" s="361" t="s">
        <v>16</v>
      </c>
      <c r="B27" s="373" t="s">
        <v>953</v>
      </c>
      <c r="C27" s="340">
        <v>12798.678628790001</v>
      </c>
      <c r="D27" s="353" t="s">
        <v>914</v>
      </c>
      <c r="E27" s="353" t="s">
        <v>914</v>
      </c>
    </row>
    <row r="28" spans="1:5" ht="30" customHeight="1" x14ac:dyDescent="0.3">
      <c r="A28" s="349" t="s">
        <v>954</v>
      </c>
      <c r="B28" s="350"/>
      <c r="C28" s="350"/>
      <c r="D28" s="350"/>
      <c r="E28" s="350"/>
    </row>
    <row r="29" spans="1:5" ht="30" customHeight="1" x14ac:dyDescent="0.3">
      <c r="A29" s="361">
        <v>23</v>
      </c>
      <c r="B29" s="373" t="s">
        <v>955</v>
      </c>
      <c r="C29" s="340">
        <v>50644.219265</v>
      </c>
      <c r="D29" s="353" t="s">
        <v>914</v>
      </c>
      <c r="E29" s="353" t="s">
        <v>914</v>
      </c>
    </row>
    <row r="30" spans="1:5" ht="30" customHeight="1" x14ac:dyDescent="0.3">
      <c r="A30" s="361">
        <v>24</v>
      </c>
      <c r="B30" s="373" t="s">
        <v>956</v>
      </c>
      <c r="C30" s="340">
        <v>149460.92962400001</v>
      </c>
      <c r="D30" s="353" t="s">
        <v>914</v>
      </c>
      <c r="E30" s="353" t="s">
        <v>914</v>
      </c>
    </row>
    <row r="31" spans="1:5" ht="30" customHeight="1" x14ac:dyDescent="0.3">
      <c r="A31" s="349" t="s">
        <v>957</v>
      </c>
      <c r="B31" s="350"/>
      <c r="C31" s="350"/>
      <c r="D31" s="350"/>
      <c r="E31" s="350"/>
    </row>
    <row r="32" spans="1:5" ht="30" customHeight="1" x14ac:dyDescent="0.3">
      <c r="A32" s="361">
        <v>25</v>
      </c>
      <c r="B32" s="373" t="s">
        <v>958</v>
      </c>
      <c r="C32" s="376">
        <v>0.25271746340000001</v>
      </c>
      <c r="D32" s="353" t="s">
        <v>914</v>
      </c>
      <c r="E32" s="353" t="s">
        <v>914</v>
      </c>
    </row>
    <row r="33" spans="1:5" ht="30" customHeight="1" x14ac:dyDescent="0.3">
      <c r="A33" s="361" t="s">
        <v>73</v>
      </c>
      <c r="B33" s="373" t="s">
        <v>953</v>
      </c>
      <c r="C33" s="376">
        <v>0.25271746340000001</v>
      </c>
      <c r="D33" s="375"/>
      <c r="E33" s="375"/>
    </row>
    <row r="34" spans="1:5" ht="30" customHeight="1" x14ac:dyDescent="0.3">
      <c r="A34" s="361">
        <v>26</v>
      </c>
      <c r="B34" s="373" t="s">
        <v>958</v>
      </c>
      <c r="C34" s="376">
        <v>8.5632269699999999E-2</v>
      </c>
      <c r="D34" s="353" t="s">
        <v>914</v>
      </c>
      <c r="E34" s="353" t="s">
        <v>914</v>
      </c>
    </row>
    <row r="35" spans="1:5" ht="30" customHeight="1" x14ac:dyDescent="0.3">
      <c r="A35" s="361" t="s">
        <v>215</v>
      </c>
      <c r="B35" s="373" t="s">
        <v>953</v>
      </c>
      <c r="C35" s="376">
        <v>8.5632269699999999E-2</v>
      </c>
      <c r="D35" s="375"/>
      <c r="E35" s="375"/>
    </row>
    <row r="36" spans="1:5" ht="30" customHeight="1" x14ac:dyDescent="0.3">
      <c r="A36" s="361">
        <v>27</v>
      </c>
      <c r="B36" s="373" t="s">
        <v>959</v>
      </c>
      <c r="C36" s="376">
        <v>9.9117463399999994E-2</v>
      </c>
      <c r="D36" s="353" t="s">
        <v>914</v>
      </c>
      <c r="E36" s="375"/>
    </row>
    <row r="37" spans="1:5" ht="30" customHeight="1" x14ac:dyDescent="0.3">
      <c r="A37" s="361">
        <v>28</v>
      </c>
      <c r="B37" s="373" t="s">
        <v>960</v>
      </c>
      <c r="C37" s="374"/>
      <c r="D37" s="353" t="s">
        <v>914</v>
      </c>
      <c r="E37" s="375"/>
    </row>
    <row r="38" spans="1:5" ht="30" customHeight="1" x14ac:dyDescent="0.3">
      <c r="A38" s="361">
        <v>29</v>
      </c>
      <c r="B38" s="373" t="s">
        <v>961</v>
      </c>
      <c r="C38" s="374"/>
      <c r="D38" s="353" t="s">
        <v>914</v>
      </c>
      <c r="E38" s="375"/>
    </row>
    <row r="39" spans="1:5" ht="30" customHeight="1" x14ac:dyDescent="0.3">
      <c r="A39" s="361">
        <v>30</v>
      </c>
      <c r="B39" s="373" t="s">
        <v>962</v>
      </c>
      <c r="C39" s="374"/>
      <c r="D39" s="353" t="s">
        <v>914</v>
      </c>
      <c r="E39" s="375"/>
    </row>
    <row r="40" spans="1:5" ht="30" customHeight="1" x14ac:dyDescent="0.3">
      <c r="A40" s="361">
        <v>31</v>
      </c>
      <c r="B40" s="373" t="s">
        <v>963</v>
      </c>
      <c r="C40" s="374"/>
      <c r="D40" s="353" t="s">
        <v>914</v>
      </c>
      <c r="E40" s="375"/>
    </row>
    <row r="41" spans="1:5" ht="30" customHeight="1" x14ac:dyDescent="0.3">
      <c r="A41" s="361" t="s">
        <v>216</v>
      </c>
      <c r="B41" s="373" t="s">
        <v>964</v>
      </c>
      <c r="C41" s="374"/>
      <c r="D41" s="353" t="s">
        <v>914</v>
      </c>
      <c r="E41" s="375"/>
    </row>
    <row r="42" spans="1:5" ht="30" customHeight="1" x14ac:dyDescent="0.3">
      <c r="A42" s="361" t="s">
        <v>217</v>
      </c>
      <c r="B42" s="373" t="s">
        <v>965</v>
      </c>
      <c r="C42" s="374"/>
      <c r="D42" s="353" t="s">
        <v>914</v>
      </c>
      <c r="E42" s="375"/>
    </row>
  </sheetData>
  <sheetProtection algorithmName="SHA-512" hashValue="1LE8KrgC2Xmh1NmoktL/gvDZUl+epfovNScq6Z+nKfZlQwgRP4X0fUri+8cUor6lufWvlm1Sijuxs3UwEQFBVw==" saltValue="iqTKxMK/9TEZsAJ7hKrXtw==" spinCount="100000" sheet="1" objects="1" scenarios="1"/>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474B4-689C-460F-B6F5-1ED7F81490BD}">
  <sheetPr>
    <tabColor theme="7" tint="0.79998168889431442"/>
  </sheetPr>
  <dimension ref="A2:N36"/>
  <sheetViews>
    <sheetView workbookViewId="0"/>
  </sheetViews>
  <sheetFormatPr defaultRowHeight="15" x14ac:dyDescent="0.3"/>
  <cols>
    <col min="1" max="1" width="9.140625" style="27"/>
    <col min="2" max="2" width="74.85546875" style="27" customWidth="1"/>
    <col min="3" max="3" width="25.28515625" style="27" customWidth="1"/>
    <col min="4" max="16384" width="9.140625" style="27"/>
  </cols>
  <sheetData>
    <row r="2" spans="1:14" ht="15.75" x14ac:dyDescent="0.3">
      <c r="B2" s="383" t="s">
        <v>966</v>
      </c>
      <c r="C2" s="383"/>
      <c r="D2" s="384"/>
      <c r="E2" s="384"/>
      <c r="F2" s="384"/>
      <c r="G2" s="384"/>
      <c r="H2" s="384"/>
      <c r="I2" s="384"/>
      <c r="J2" s="384"/>
      <c r="K2" s="384"/>
      <c r="L2" s="384"/>
      <c r="M2" s="384"/>
      <c r="N2" s="384"/>
    </row>
    <row r="3" spans="1:14" ht="15.75" x14ac:dyDescent="0.3">
      <c r="C3" s="434" t="s">
        <v>286</v>
      </c>
    </row>
    <row r="6" spans="1:14" ht="15.75" x14ac:dyDescent="0.3">
      <c r="A6" s="313"/>
      <c r="B6" s="313"/>
      <c r="C6" s="314" t="s">
        <v>0</v>
      </c>
    </row>
    <row r="7" spans="1:14" ht="42.75" customHeight="1" x14ac:dyDescent="0.3">
      <c r="A7" s="313"/>
      <c r="B7" s="313"/>
      <c r="C7" s="347" t="s">
        <v>967</v>
      </c>
    </row>
    <row r="8" spans="1:14" ht="20.100000000000001" customHeight="1" x14ac:dyDescent="0.3">
      <c r="A8" s="377" t="s">
        <v>218</v>
      </c>
      <c r="B8" s="350" t="s">
        <v>968</v>
      </c>
      <c r="C8" s="378">
        <v>4835.5884603599998</v>
      </c>
    </row>
    <row r="9" spans="1:14" ht="20.100000000000001" customHeight="1" x14ac:dyDescent="0.3">
      <c r="A9" s="379" t="s">
        <v>219</v>
      </c>
      <c r="B9" s="352" t="s">
        <v>969</v>
      </c>
      <c r="C9" s="340">
        <v>0</v>
      </c>
    </row>
    <row r="10" spans="1:14" ht="20.100000000000001" customHeight="1" x14ac:dyDescent="0.3">
      <c r="A10" s="379" t="s">
        <v>220</v>
      </c>
      <c r="B10" s="352" t="s">
        <v>970</v>
      </c>
      <c r="C10" s="340">
        <v>0</v>
      </c>
    </row>
    <row r="11" spans="1:14" ht="20.100000000000001" customHeight="1" x14ac:dyDescent="0.3">
      <c r="A11" s="379" t="s">
        <v>221</v>
      </c>
      <c r="B11" s="357" t="s">
        <v>971</v>
      </c>
      <c r="C11" s="340">
        <v>0</v>
      </c>
    </row>
    <row r="12" spans="1:14" ht="20.100000000000001" customHeight="1" x14ac:dyDescent="0.3">
      <c r="A12" s="379" t="s">
        <v>222</v>
      </c>
      <c r="B12" s="357" t="s">
        <v>972</v>
      </c>
      <c r="C12" s="340">
        <v>0</v>
      </c>
    </row>
    <row r="13" spans="1:14" ht="20.100000000000001" customHeight="1" x14ac:dyDescent="0.3">
      <c r="A13" s="377" t="s">
        <v>223</v>
      </c>
      <c r="B13" s="350" t="s">
        <v>973</v>
      </c>
      <c r="C13" s="380">
        <v>0</v>
      </c>
    </row>
    <row r="14" spans="1:14" ht="20.100000000000001" customHeight="1" x14ac:dyDescent="0.3">
      <c r="A14" s="379" t="s">
        <v>224</v>
      </c>
      <c r="B14" s="371" t="s">
        <v>974</v>
      </c>
      <c r="C14" s="340">
        <v>0</v>
      </c>
    </row>
    <row r="15" spans="1:14" ht="20.100000000000001" customHeight="1" x14ac:dyDescent="0.3">
      <c r="A15" s="379" t="s">
        <v>225</v>
      </c>
      <c r="B15" s="371" t="s">
        <v>971</v>
      </c>
      <c r="C15" s="340">
        <v>0</v>
      </c>
    </row>
    <row r="16" spans="1:14" ht="20.100000000000001" customHeight="1" x14ac:dyDescent="0.3">
      <c r="A16" s="379" t="s">
        <v>226</v>
      </c>
      <c r="B16" s="357" t="s">
        <v>972</v>
      </c>
      <c r="C16" s="340">
        <v>0</v>
      </c>
    </row>
    <row r="17" spans="1:3" ht="20.100000000000001" customHeight="1" x14ac:dyDescent="0.3">
      <c r="A17" s="377" t="s">
        <v>227</v>
      </c>
      <c r="B17" s="350" t="s">
        <v>975</v>
      </c>
      <c r="C17" s="380">
        <v>0</v>
      </c>
    </row>
    <row r="18" spans="1:3" ht="20.100000000000001" customHeight="1" x14ac:dyDescent="0.3">
      <c r="A18" s="379" t="s">
        <v>228</v>
      </c>
      <c r="B18" s="371" t="s">
        <v>974</v>
      </c>
      <c r="C18" s="340">
        <v>0</v>
      </c>
    </row>
    <row r="19" spans="1:3" ht="20.100000000000001" customHeight="1" x14ac:dyDescent="0.3">
      <c r="A19" s="381" t="s">
        <v>229</v>
      </c>
      <c r="B19" s="371" t="s">
        <v>971</v>
      </c>
      <c r="C19" s="340">
        <v>0</v>
      </c>
    </row>
    <row r="20" spans="1:3" ht="20.100000000000001" customHeight="1" x14ac:dyDescent="0.3">
      <c r="A20" s="382" t="s">
        <v>230</v>
      </c>
      <c r="B20" s="357" t="s">
        <v>972</v>
      </c>
      <c r="C20" s="340">
        <v>0</v>
      </c>
    </row>
    <row r="21" spans="1:3" ht="20.100000000000001" customHeight="1" x14ac:dyDescent="0.3">
      <c r="A21" s="377" t="s">
        <v>231</v>
      </c>
      <c r="B21" s="350" t="s">
        <v>976</v>
      </c>
      <c r="C21" s="380">
        <v>0</v>
      </c>
    </row>
    <row r="22" spans="1:3" ht="20.100000000000001" customHeight="1" x14ac:dyDescent="0.3">
      <c r="A22" s="382" t="s">
        <v>232</v>
      </c>
      <c r="B22" s="371" t="s">
        <v>974</v>
      </c>
      <c r="C22" s="340">
        <v>0</v>
      </c>
    </row>
    <row r="23" spans="1:3" ht="20.100000000000001" customHeight="1" x14ac:dyDescent="0.3">
      <c r="A23" s="382" t="s">
        <v>233</v>
      </c>
      <c r="B23" s="371" t="s">
        <v>971</v>
      </c>
      <c r="C23" s="340">
        <v>0</v>
      </c>
    </row>
    <row r="24" spans="1:3" ht="20.100000000000001" customHeight="1" x14ac:dyDescent="0.3">
      <c r="A24" s="382" t="s">
        <v>234</v>
      </c>
      <c r="B24" s="357" t="s">
        <v>972</v>
      </c>
      <c r="C24" s="340">
        <v>0</v>
      </c>
    </row>
    <row r="25" spans="1:3" ht="20.100000000000001" customHeight="1" x14ac:dyDescent="0.3">
      <c r="A25" s="377" t="s">
        <v>235</v>
      </c>
      <c r="B25" s="350" t="s">
        <v>977</v>
      </c>
      <c r="C25" s="378">
        <v>4241.8999999999996</v>
      </c>
    </row>
    <row r="26" spans="1:3" ht="20.100000000000001" customHeight="1" x14ac:dyDescent="0.3">
      <c r="A26" s="382" t="s">
        <v>236</v>
      </c>
      <c r="B26" s="371" t="s">
        <v>974</v>
      </c>
      <c r="C26" s="340">
        <v>0</v>
      </c>
    </row>
    <row r="27" spans="1:3" ht="20.100000000000001" customHeight="1" x14ac:dyDescent="0.3">
      <c r="A27" s="382" t="s">
        <v>237</v>
      </c>
      <c r="B27" s="371" t="s">
        <v>971</v>
      </c>
      <c r="C27" s="340">
        <v>4241.8999999999996</v>
      </c>
    </row>
    <row r="28" spans="1:3" ht="20.100000000000001" customHeight="1" x14ac:dyDescent="0.3">
      <c r="A28" s="382" t="s">
        <v>238</v>
      </c>
      <c r="B28" s="357" t="s">
        <v>972</v>
      </c>
      <c r="C28" s="340">
        <v>0</v>
      </c>
    </row>
    <row r="29" spans="1:3" ht="20.100000000000001" customHeight="1" x14ac:dyDescent="0.3">
      <c r="A29" s="377" t="s">
        <v>239</v>
      </c>
      <c r="B29" s="350" t="s">
        <v>978</v>
      </c>
      <c r="C29" s="378">
        <v>593.68846036000002</v>
      </c>
    </row>
    <row r="30" spans="1:3" ht="20.100000000000001" customHeight="1" x14ac:dyDescent="0.3">
      <c r="A30" s="382" t="s">
        <v>240</v>
      </c>
      <c r="B30" s="371" t="s">
        <v>974</v>
      </c>
      <c r="C30" s="340">
        <v>0</v>
      </c>
    </row>
    <row r="31" spans="1:3" ht="20.100000000000001" customHeight="1" x14ac:dyDescent="0.3">
      <c r="A31" s="382" t="s">
        <v>241</v>
      </c>
      <c r="B31" s="371" t="s">
        <v>971</v>
      </c>
      <c r="C31" s="340">
        <v>593.68846036000002</v>
      </c>
    </row>
    <row r="32" spans="1:3" ht="20.100000000000001" customHeight="1" x14ac:dyDescent="0.3">
      <c r="A32" s="382" t="s">
        <v>242</v>
      </c>
      <c r="B32" s="357" t="s">
        <v>972</v>
      </c>
      <c r="C32" s="340">
        <v>0</v>
      </c>
    </row>
    <row r="33" spans="1:3" ht="20.100000000000001" customHeight="1" x14ac:dyDescent="0.3">
      <c r="A33" s="377" t="s">
        <v>243</v>
      </c>
      <c r="B33" s="350" t="s">
        <v>979</v>
      </c>
      <c r="C33" s="380">
        <v>0</v>
      </c>
    </row>
    <row r="34" spans="1:3" ht="20.100000000000001" customHeight="1" x14ac:dyDescent="0.3">
      <c r="A34" s="382" t="s">
        <v>244</v>
      </c>
      <c r="B34" s="371" t="s">
        <v>974</v>
      </c>
      <c r="C34" s="340">
        <v>0</v>
      </c>
    </row>
    <row r="35" spans="1:3" ht="20.100000000000001" customHeight="1" x14ac:dyDescent="0.3">
      <c r="A35" s="382" t="s">
        <v>245</v>
      </c>
      <c r="B35" s="371" t="s">
        <v>971</v>
      </c>
      <c r="C35" s="340">
        <v>0</v>
      </c>
    </row>
    <row r="36" spans="1:3" ht="20.100000000000001" customHeight="1" x14ac:dyDescent="0.3">
      <c r="A36" s="382" t="s">
        <v>246</v>
      </c>
      <c r="B36" s="357" t="s">
        <v>972</v>
      </c>
      <c r="C36" s="340">
        <v>0</v>
      </c>
    </row>
  </sheetData>
  <sheetProtection algorithmName="SHA-512" hashValue="X3aJnbaaXeK4XzTG4RKgo/5U0PfIXyYGiEI77C2c4M6/9NNnfQu2NQqXufzjHpnPn8dieL8BrFPOzuZ3S2Vrsg==" saltValue="1hqYg5HwtGsqRY4gMxeBZA==" spinCount="100000" sheet="1" objects="1" scenarios="1"/>
  <pageMargins left="0.7" right="0.7" top="0.75" bottom="0.75" header="0.3" footer="0.3"/>
  <ignoredErrors>
    <ignoredError sqref="A8:A3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3FF01-6656-4F6A-8D47-2864966B531E}">
  <sheetPr>
    <tabColor theme="7" tint="0.79998168889431442"/>
  </sheetPr>
  <dimension ref="A2:F132"/>
  <sheetViews>
    <sheetView workbookViewId="0">
      <selection activeCell="C11" sqref="C11"/>
    </sheetView>
  </sheetViews>
  <sheetFormatPr defaultRowHeight="15" x14ac:dyDescent="0.3"/>
  <cols>
    <col min="1" max="1" width="9.140625" style="27"/>
    <col min="2" max="2" width="106.140625" style="27" customWidth="1"/>
    <col min="3" max="3" width="13.85546875" style="27" customWidth="1"/>
    <col min="4" max="4" width="9.140625" style="27"/>
    <col min="5" max="5" width="10.5703125" style="27" customWidth="1"/>
    <col min="6" max="6" width="18.28515625" style="27" customWidth="1"/>
    <col min="7" max="16384" width="9.140625" style="27"/>
  </cols>
  <sheetData>
    <row r="2" spans="1:6" ht="15.75" x14ac:dyDescent="0.3">
      <c r="A2" s="28" t="s">
        <v>284</v>
      </c>
      <c r="B2" s="8"/>
      <c r="C2" s="40"/>
      <c r="D2" s="41"/>
      <c r="E2" s="41"/>
    </row>
    <row r="3" spans="1:6" x14ac:dyDescent="0.3">
      <c r="A3" s="12"/>
      <c r="B3" s="9"/>
      <c r="C3" s="9"/>
      <c r="D3" s="9"/>
      <c r="E3" s="10" t="s">
        <v>286</v>
      </c>
    </row>
    <row r="4" spans="1:6" s="11" customFormat="1" ht="12.75" x14ac:dyDescent="0.2">
      <c r="A4" s="138"/>
      <c r="B4" s="139"/>
      <c r="C4" s="140" t="s">
        <v>395</v>
      </c>
      <c r="E4" s="10" t="s">
        <v>285</v>
      </c>
    </row>
    <row r="5" spans="1:6" s="11" customFormat="1" ht="12.75" x14ac:dyDescent="0.2">
      <c r="A5" s="141" t="s">
        <v>287</v>
      </c>
      <c r="B5" s="142"/>
      <c r="C5" s="142"/>
    </row>
    <row r="6" spans="1:6" s="11" customFormat="1" ht="12.75" x14ac:dyDescent="0.2">
      <c r="A6" s="143">
        <v>1</v>
      </c>
      <c r="B6" s="144" t="s">
        <v>288</v>
      </c>
      <c r="C6" s="156">
        <v>2360.6190305699993</v>
      </c>
      <c r="F6" s="387"/>
    </row>
    <row r="7" spans="1:6" s="11" customFormat="1" ht="12.75" x14ac:dyDescent="0.2">
      <c r="A7" s="143"/>
      <c r="B7" s="144" t="s">
        <v>289</v>
      </c>
      <c r="C7" s="156">
        <v>2360.6190305699993</v>
      </c>
    </row>
    <row r="8" spans="1:6" s="11" customFormat="1" ht="12.75" x14ac:dyDescent="0.2">
      <c r="A8" s="143"/>
      <c r="B8" s="144" t="s">
        <v>290</v>
      </c>
      <c r="C8" s="156">
        <v>0</v>
      </c>
    </row>
    <row r="9" spans="1:6" s="11" customFormat="1" ht="12.75" x14ac:dyDescent="0.2">
      <c r="A9" s="143"/>
      <c r="B9" s="144" t="s">
        <v>291</v>
      </c>
      <c r="C9" s="156">
        <v>0</v>
      </c>
    </row>
    <row r="10" spans="1:6" s="11" customFormat="1" ht="12.75" x14ac:dyDescent="0.2">
      <c r="A10" s="143">
        <v>2</v>
      </c>
      <c r="B10" s="144" t="s">
        <v>292</v>
      </c>
      <c r="C10" s="156">
        <v>3.818422555923462E-14</v>
      </c>
    </row>
    <row r="11" spans="1:6" s="11" customFormat="1" ht="12.75" x14ac:dyDescent="0.2">
      <c r="A11" s="143">
        <v>3</v>
      </c>
      <c r="B11" s="144" t="s">
        <v>293</v>
      </c>
      <c r="C11" s="156">
        <v>5305.2347852599996</v>
      </c>
    </row>
    <row r="12" spans="1:6" s="11" customFormat="1" ht="12.75" x14ac:dyDescent="0.2">
      <c r="A12" s="143" t="s">
        <v>70</v>
      </c>
      <c r="B12" s="144" t="s">
        <v>294</v>
      </c>
      <c r="C12" s="156">
        <v>228.90227200000001</v>
      </c>
    </row>
    <row r="13" spans="1:6" s="11" customFormat="1" ht="25.5" x14ac:dyDescent="0.2">
      <c r="A13" s="143">
        <v>4</v>
      </c>
      <c r="B13" s="144" t="s">
        <v>295</v>
      </c>
      <c r="C13" s="156">
        <v>0</v>
      </c>
    </row>
    <row r="14" spans="1:6" s="11" customFormat="1" ht="12.75" x14ac:dyDescent="0.2">
      <c r="A14" s="143">
        <v>5</v>
      </c>
      <c r="B14" s="144" t="s">
        <v>296</v>
      </c>
      <c r="C14" s="156">
        <v>0</v>
      </c>
    </row>
    <row r="15" spans="1:6" s="11" customFormat="1" ht="12.75" x14ac:dyDescent="0.2">
      <c r="A15" s="143" t="s">
        <v>71</v>
      </c>
      <c r="B15" s="144" t="s">
        <v>297</v>
      </c>
      <c r="C15" s="156">
        <v>0</v>
      </c>
    </row>
    <row r="16" spans="1:6" s="11" customFormat="1" ht="12.75" x14ac:dyDescent="0.2">
      <c r="A16" s="145">
        <v>6</v>
      </c>
      <c r="B16" s="146" t="s">
        <v>298</v>
      </c>
      <c r="C16" s="157">
        <v>7894.7560878299983</v>
      </c>
    </row>
    <row r="17" spans="1:3" s="11" customFormat="1" ht="12.75" x14ac:dyDescent="0.2">
      <c r="A17" s="141" t="s">
        <v>299</v>
      </c>
      <c r="B17" s="147"/>
      <c r="C17" s="147"/>
    </row>
    <row r="18" spans="1:3" s="11" customFormat="1" ht="12.75" x14ac:dyDescent="0.2">
      <c r="A18" s="143">
        <v>7</v>
      </c>
      <c r="B18" s="148" t="s">
        <v>300</v>
      </c>
      <c r="C18" s="156">
        <v>-34.690486319509994</v>
      </c>
    </row>
    <row r="19" spans="1:3" s="11" customFormat="1" ht="12.75" x14ac:dyDescent="0.2">
      <c r="A19" s="143">
        <v>8</v>
      </c>
      <c r="B19" s="148" t="s">
        <v>301</v>
      </c>
      <c r="C19" s="156">
        <v>-547.25191100607299</v>
      </c>
    </row>
    <row r="20" spans="1:3" s="11" customFormat="1" ht="12.75" x14ac:dyDescent="0.2">
      <c r="A20" s="143">
        <v>9</v>
      </c>
      <c r="B20" s="148" t="s">
        <v>302</v>
      </c>
      <c r="C20" s="156">
        <v>0</v>
      </c>
    </row>
    <row r="21" spans="1:3" s="11" customFormat="1" ht="25.5" x14ac:dyDescent="0.2">
      <c r="A21" s="143">
        <v>10</v>
      </c>
      <c r="B21" s="148" t="s">
        <v>303</v>
      </c>
      <c r="C21" s="156">
        <v>0</v>
      </c>
    </row>
    <row r="22" spans="1:3" s="11" customFormat="1" ht="12.75" x14ac:dyDescent="0.2">
      <c r="A22" s="143">
        <v>11</v>
      </c>
      <c r="B22" s="148" t="s">
        <v>304</v>
      </c>
      <c r="C22" s="156">
        <v>9.3931194399999978</v>
      </c>
    </row>
    <row r="23" spans="1:3" s="11" customFormat="1" ht="12.75" x14ac:dyDescent="0.2">
      <c r="A23" s="143">
        <v>12</v>
      </c>
      <c r="B23" s="148" t="s">
        <v>305</v>
      </c>
      <c r="C23" s="156">
        <v>-156.96474974304627</v>
      </c>
    </row>
    <row r="24" spans="1:3" s="11" customFormat="1" ht="12.75" x14ac:dyDescent="0.2">
      <c r="A24" s="143">
        <v>13</v>
      </c>
      <c r="B24" s="148" t="s">
        <v>306</v>
      </c>
      <c r="C24" s="156">
        <v>0</v>
      </c>
    </row>
    <row r="25" spans="1:3" s="11" customFormat="1" ht="12.75" x14ac:dyDescent="0.2">
      <c r="A25" s="143">
        <v>14</v>
      </c>
      <c r="B25" s="148" t="s">
        <v>307</v>
      </c>
      <c r="C25" s="156">
        <v>0</v>
      </c>
    </row>
    <row r="26" spans="1:3" s="11" customFormat="1" ht="12.75" x14ac:dyDescent="0.2">
      <c r="A26" s="143">
        <v>15</v>
      </c>
      <c r="B26" s="148" t="s">
        <v>308</v>
      </c>
      <c r="C26" s="156">
        <v>0</v>
      </c>
    </row>
    <row r="27" spans="1:3" s="11" customFormat="1" ht="12.75" x14ac:dyDescent="0.2">
      <c r="A27" s="143">
        <v>16</v>
      </c>
      <c r="B27" s="148" t="s">
        <v>309</v>
      </c>
      <c r="C27" s="156">
        <v>-75.021000299999997</v>
      </c>
    </row>
    <row r="28" spans="1:3" s="11" customFormat="1" ht="25.5" x14ac:dyDescent="0.2">
      <c r="A28" s="143">
        <v>17</v>
      </c>
      <c r="B28" s="148" t="s">
        <v>310</v>
      </c>
      <c r="C28" s="156">
        <v>0</v>
      </c>
    </row>
    <row r="29" spans="1:3" s="11" customFormat="1" ht="38.25" x14ac:dyDescent="0.2">
      <c r="A29" s="143">
        <v>18</v>
      </c>
      <c r="B29" s="148" t="s">
        <v>311</v>
      </c>
      <c r="C29" s="156">
        <v>0</v>
      </c>
    </row>
    <row r="30" spans="1:3" s="11" customFormat="1" ht="25.5" x14ac:dyDescent="0.2">
      <c r="A30" s="143">
        <v>19</v>
      </c>
      <c r="B30" s="148" t="s">
        <v>312</v>
      </c>
      <c r="C30" s="156">
        <v>0</v>
      </c>
    </row>
    <row r="31" spans="1:3" s="11" customFormat="1" ht="12.75" x14ac:dyDescent="0.2">
      <c r="A31" s="143">
        <v>20</v>
      </c>
      <c r="B31" s="148" t="s">
        <v>302</v>
      </c>
      <c r="C31" s="156">
        <v>0</v>
      </c>
    </row>
    <row r="32" spans="1:3" s="11" customFormat="1" ht="12.75" x14ac:dyDescent="0.2">
      <c r="A32" s="143" t="s">
        <v>17</v>
      </c>
      <c r="B32" s="148" t="s">
        <v>313</v>
      </c>
      <c r="C32" s="156">
        <v>-29.610101004921439</v>
      </c>
    </row>
    <row r="33" spans="1:3" s="11" customFormat="1" ht="12.75" x14ac:dyDescent="0.2">
      <c r="A33" s="143" t="s">
        <v>18</v>
      </c>
      <c r="B33" s="148" t="s">
        <v>314</v>
      </c>
      <c r="C33" s="156">
        <v>0</v>
      </c>
    </row>
    <row r="34" spans="1:3" s="11" customFormat="1" ht="12.75" x14ac:dyDescent="0.2">
      <c r="A34" s="143" t="s">
        <v>19</v>
      </c>
      <c r="B34" s="149" t="s">
        <v>315</v>
      </c>
      <c r="C34" s="156">
        <v>-29.610101004921439</v>
      </c>
    </row>
    <row r="35" spans="1:3" s="11" customFormat="1" ht="12.75" x14ac:dyDescent="0.2">
      <c r="A35" s="143" t="s">
        <v>72</v>
      </c>
      <c r="B35" s="148" t="s">
        <v>316</v>
      </c>
      <c r="C35" s="156">
        <v>0</v>
      </c>
    </row>
    <row r="36" spans="1:3" s="11" customFormat="1" ht="25.5" x14ac:dyDescent="0.2">
      <c r="A36" s="143">
        <v>21</v>
      </c>
      <c r="B36" s="148" t="s">
        <v>317</v>
      </c>
      <c r="C36" s="156">
        <v>0</v>
      </c>
    </row>
    <row r="37" spans="1:3" s="11" customFormat="1" ht="12.75" x14ac:dyDescent="0.2">
      <c r="A37" s="143">
        <v>22</v>
      </c>
      <c r="B37" s="148" t="s">
        <v>318</v>
      </c>
      <c r="C37" s="156">
        <v>0</v>
      </c>
    </row>
    <row r="38" spans="1:3" s="11" customFormat="1" ht="25.5" x14ac:dyDescent="0.2">
      <c r="A38" s="143">
        <v>23</v>
      </c>
      <c r="B38" s="148" t="s">
        <v>319</v>
      </c>
      <c r="C38" s="156">
        <v>0</v>
      </c>
    </row>
    <row r="39" spans="1:3" s="11" customFormat="1" ht="12.75" x14ac:dyDescent="0.2">
      <c r="A39" s="143">
        <v>24</v>
      </c>
      <c r="B39" s="148" t="s">
        <v>302</v>
      </c>
      <c r="C39" s="156">
        <v>0</v>
      </c>
    </row>
    <row r="40" spans="1:3" s="11" customFormat="1" ht="12.75" x14ac:dyDescent="0.2">
      <c r="A40" s="143">
        <v>25</v>
      </c>
      <c r="B40" s="148" t="s">
        <v>320</v>
      </c>
      <c r="C40" s="156">
        <v>0</v>
      </c>
    </row>
    <row r="41" spans="1:3" s="11" customFormat="1" ht="12.75" x14ac:dyDescent="0.2">
      <c r="A41" s="143" t="s">
        <v>73</v>
      </c>
      <c r="B41" s="148" t="s">
        <v>321</v>
      </c>
      <c r="C41" s="156">
        <v>0</v>
      </c>
    </row>
    <row r="42" spans="1:3" s="11" customFormat="1" ht="25.5" x14ac:dyDescent="0.2">
      <c r="A42" s="143" t="s">
        <v>74</v>
      </c>
      <c r="B42" s="148" t="s">
        <v>322</v>
      </c>
      <c r="C42" s="156">
        <v>0</v>
      </c>
    </row>
    <row r="43" spans="1:3" s="11" customFormat="1" ht="12.75" x14ac:dyDescent="0.2">
      <c r="A43" s="143">
        <v>26</v>
      </c>
      <c r="B43" s="148" t="s">
        <v>302</v>
      </c>
      <c r="C43" s="156">
        <v>0</v>
      </c>
    </row>
    <row r="44" spans="1:3" s="11" customFormat="1" ht="12.75" x14ac:dyDescent="0.2">
      <c r="A44" s="143">
        <v>27</v>
      </c>
      <c r="B44" s="148" t="s">
        <v>323</v>
      </c>
      <c r="C44" s="156">
        <v>0</v>
      </c>
    </row>
    <row r="45" spans="1:3" s="11" customFormat="1" ht="12.75" x14ac:dyDescent="0.2">
      <c r="A45" s="143" t="s">
        <v>75</v>
      </c>
      <c r="B45" s="148" t="s">
        <v>324</v>
      </c>
      <c r="C45" s="156">
        <v>-33.832330108631005</v>
      </c>
    </row>
    <row r="46" spans="1:3" s="11" customFormat="1" ht="12.75" x14ac:dyDescent="0.2">
      <c r="A46" s="143">
        <v>28</v>
      </c>
      <c r="B46" s="150" t="s">
        <v>325</v>
      </c>
      <c r="C46" s="157">
        <v>-867.97745904218175</v>
      </c>
    </row>
    <row r="47" spans="1:3" s="11" customFormat="1" ht="12.75" x14ac:dyDescent="0.2">
      <c r="A47" s="143">
        <v>29</v>
      </c>
      <c r="B47" s="150" t="s">
        <v>326</v>
      </c>
      <c r="C47" s="157">
        <v>7026.7786287878171</v>
      </c>
    </row>
    <row r="48" spans="1:3" s="11" customFormat="1" ht="12.75" x14ac:dyDescent="0.2">
      <c r="A48" s="141" t="s">
        <v>327</v>
      </c>
      <c r="B48" s="141"/>
      <c r="C48" s="141"/>
    </row>
    <row r="49" spans="1:3" s="11" customFormat="1" ht="12.75" x14ac:dyDescent="0.2">
      <c r="A49" s="143">
        <v>30</v>
      </c>
      <c r="B49" s="148" t="s">
        <v>288</v>
      </c>
      <c r="C49" s="151"/>
    </row>
    <row r="50" spans="1:3" s="11" customFormat="1" ht="12.75" x14ac:dyDescent="0.2">
      <c r="A50" s="143">
        <v>31</v>
      </c>
      <c r="B50" s="148" t="s">
        <v>328</v>
      </c>
      <c r="C50" s="151"/>
    </row>
    <row r="51" spans="1:3" s="11" customFormat="1" ht="12.75" x14ac:dyDescent="0.2">
      <c r="A51" s="143">
        <v>32</v>
      </c>
      <c r="B51" s="148" t="s">
        <v>329</v>
      </c>
      <c r="C51" s="151"/>
    </row>
    <row r="52" spans="1:3" s="11" customFormat="1" ht="25.5" x14ac:dyDescent="0.2">
      <c r="A52" s="143">
        <v>33</v>
      </c>
      <c r="B52" s="148" t="s">
        <v>330</v>
      </c>
      <c r="C52" s="151"/>
    </row>
    <row r="53" spans="1:3" s="11" customFormat="1" ht="12.75" x14ac:dyDescent="0.2">
      <c r="A53" s="143" t="s">
        <v>76</v>
      </c>
      <c r="B53" s="148" t="s">
        <v>331</v>
      </c>
      <c r="C53" s="151"/>
    </row>
    <row r="54" spans="1:3" s="11" customFormat="1" ht="12.75" x14ac:dyDescent="0.2">
      <c r="A54" s="143" t="s">
        <v>77</v>
      </c>
      <c r="B54" s="148" t="s">
        <v>332</v>
      </c>
      <c r="C54" s="151"/>
    </row>
    <row r="55" spans="1:3" s="11" customFormat="1" ht="25.5" x14ac:dyDescent="0.2">
      <c r="A55" s="143">
        <v>34</v>
      </c>
      <c r="B55" s="148" t="s">
        <v>333</v>
      </c>
      <c r="C55" s="151"/>
    </row>
    <row r="56" spans="1:3" s="11" customFormat="1" ht="12.75" x14ac:dyDescent="0.2">
      <c r="A56" s="143">
        <v>35</v>
      </c>
      <c r="B56" s="148" t="s">
        <v>334</v>
      </c>
      <c r="C56" s="151"/>
    </row>
    <row r="57" spans="1:3" s="11" customFormat="1" ht="12.75" x14ac:dyDescent="0.2">
      <c r="A57" s="145">
        <v>36</v>
      </c>
      <c r="B57" s="150" t="s">
        <v>335</v>
      </c>
      <c r="C57" s="152"/>
    </row>
    <row r="58" spans="1:3" s="11" customFormat="1" ht="12.75" x14ac:dyDescent="0.2">
      <c r="A58" s="141" t="s">
        <v>336</v>
      </c>
      <c r="B58" s="141"/>
      <c r="C58" s="141"/>
    </row>
    <row r="59" spans="1:3" s="11" customFormat="1" ht="12.75" x14ac:dyDescent="0.2">
      <c r="A59" s="143">
        <v>37</v>
      </c>
      <c r="B59" s="148" t="s">
        <v>337</v>
      </c>
      <c r="C59" s="151"/>
    </row>
    <row r="60" spans="1:3" s="11" customFormat="1" ht="25.5" x14ac:dyDescent="0.2">
      <c r="A60" s="143">
        <v>38</v>
      </c>
      <c r="B60" s="148" t="s">
        <v>338</v>
      </c>
      <c r="C60" s="151"/>
    </row>
    <row r="61" spans="1:3" s="11" customFormat="1" ht="25.5" x14ac:dyDescent="0.2">
      <c r="A61" s="143">
        <v>39</v>
      </c>
      <c r="B61" s="148" t="s">
        <v>339</v>
      </c>
      <c r="C61" s="151"/>
    </row>
    <row r="62" spans="1:3" s="11" customFormat="1" ht="25.5" x14ac:dyDescent="0.2">
      <c r="A62" s="143">
        <v>40</v>
      </c>
      <c r="B62" s="148" t="s">
        <v>340</v>
      </c>
      <c r="C62" s="151"/>
    </row>
    <row r="63" spans="1:3" s="11" customFormat="1" ht="12.75" x14ac:dyDescent="0.2">
      <c r="A63" s="143">
        <v>41</v>
      </c>
      <c r="B63" s="148" t="s">
        <v>302</v>
      </c>
      <c r="C63" s="151"/>
    </row>
    <row r="64" spans="1:3" s="11" customFormat="1" ht="12.75" x14ac:dyDescent="0.2">
      <c r="A64" s="143">
        <v>42</v>
      </c>
      <c r="B64" s="148" t="s">
        <v>341</v>
      </c>
      <c r="C64" s="151"/>
    </row>
    <row r="65" spans="1:3" s="11" customFormat="1" ht="12.75" x14ac:dyDescent="0.2">
      <c r="A65" s="143" t="s">
        <v>78</v>
      </c>
      <c r="B65" s="148" t="s">
        <v>342</v>
      </c>
      <c r="C65" s="151"/>
    </row>
    <row r="66" spans="1:3" s="11" customFormat="1" ht="12.75" x14ac:dyDescent="0.2">
      <c r="A66" s="145">
        <v>43</v>
      </c>
      <c r="B66" s="150" t="s">
        <v>343</v>
      </c>
      <c r="C66" s="152"/>
    </row>
    <row r="67" spans="1:3" s="11" customFormat="1" ht="12.75" x14ac:dyDescent="0.2">
      <c r="A67" s="145">
        <v>44</v>
      </c>
      <c r="B67" s="150" t="s">
        <v>344</v>
      </c>
      <c r="C67" s="152"/>
    </row>
    <row r="68" spans="1:3" s="11" customFormat="1" ht="12.75" x14ac:dyDescent="0.2">
      <c r="A68" s="145">
        <v>45</v>
      </c>
      <c r="B68" s="150" t="s">
        <v>345</v>
      </c>
      <c r="C68" s="152"/>
    </row>
    <row r="69" spans="1:3" s="11" customFormat="1" ht="12.75" x14ac:dyDescent="0.2">
      <c r="A69" s="141" t="s">
        <v>346</v>
      </c>
      <c r="B69" s="141"/>
      <c r="C69" s="141"/>
    </row>
    <row r="70" spans="1:3" s="11" customFormat="1" ht="12.75" x14ac:dyDescent="0.2">
      <c r="A70" s="143">
        <v>46</v>
      </c>
      <c r="B70" s="148" t="s">
        <v>347</v>
      </c>
      <c r="C70" s="156">
        <v>936.31153963517909</v>
      </c>
    </row>
    <row r="71" spans="1:3" s="11" customFormat="1" ht="25.5" x14ac:dyDescent="0.2">
      <c r="A71" s="143">
        <v>47</v>
      </c>
      <c r="B71" s="148" t="s">
        <v>348</v>
      </c>
      <c r="C71" s="158"/>
    </row>
    <row r="72" spans="1:3" s="11" customFormat="1" ht="12.75" x14ac:dyDescent="0.2">
      <c r="A72" s="143" t="s">
        <v>79</v>
      </c>
      <c r="B72" s="148" t="s">
        <v>349</v>
      </c>
      <c r="C72" s="158"/>
    </row>
    <row r="73" spans="1:3" s="11" customFormat="1" ht="12.75" x14ac:dyDescent="0.2">
      <c r="A73" s="143" t="s">
        <v>80</v>
      </c>
      <c r="B73" s="148" t="s">
        <v>350</v>
      </c>
      <c r="C73" s="158"/>
    </row>
    <row r="74" spans="1:3" s="11" customFormat="1" ht="25.5" x14ac:dyDescent="0.2">
      <c r="A74" s="143">
        <v>48</v>
      </c>
      <c r="B74" s="148" t="s">
        <v>351</v>
      </c>
      <c r="C74" s="158"/>
    </row>
    <row r="75" spans="1:3" s="11" customFormat="1" ht="12.75" x14ac:dyDescent="0.2">
      <c r="A75" s="143">
        <v>49</v>
      </c>
      <c r="B75" s="148" t="s">
        <v>352</v>
      </c>
      <c r="C75" s="158"/>
    </row>
    <row r="76" spans="1:3" s="11" customFormat="1" ht="12.75" x14ac:dyDescent="0.2">
      <c r="A76" s="143">
        <v>50</v>
      </c>
      <c r="B76" s="148" t="s">
        <v>353</v>
      </c>
      <c r="C76" s="158"/>
    </row>
    <row r="77" spans="1:3" s="11" customFormat="1" ht="12.75" x14ac:dyDescent="0.2">
      <c r="A77" s="145">
        <v>51</v>
      </c>
      <c r="B77" s="150" t="s">
        <v>354</v>
      </c>
      <c r="C77" s="157">
        <v>936.31153963517909</v>
      </c>
    </row>
    <row r="78" spans="1:3" s="11" customFormat="1" ht="12.75" x14ac:dyDescent="0.2">
      <c r="A78" s="141" t="s">
        <v>355</v>
      </c>
      <c r="B78" s="141"/>
      <c r="C78" s="141"/>
    </row>
    <row r="79" spans="1:3" s="11" customFormat="1" ht="12.75" x14ac:dyDescent="0.2">
      <c r="A79" s="143">
        <v>52</v>
      </c>
      <c r="B79" s="148" t="s">
        <v>356</v>
      </c>
      <c r="C79" s="151"/>
    </row>
    <row r="80" spans="1:3" s="11" customFormat="1" ht="38.25" x14ac:dyDescent="0.2">
      <c r="A80" s="143">
        <v>53</v>
      </c>
      <c r="B80" s="148" t="s">
        <v>357</v>
      </c>
      <c r="C80" s="151"/>
    </row>
    <row r="81" spans="1:3" s="11" customFormat="1" ht="38.25" x14ac:dyDescent="0.2">
      <c r="A81" s="143">
        <v>54</v>
      </c>
      <c r="B81" s="148" t="s">
        <v>358</v>
      </c>
      <c r="C81" s="151"/>
    </row>
    <row r="82" spans="1:3" s="11" customFormat="1" ht="12.75" x14ac:dyDescent="0.2">
      <c r="A82" s="143" t="s">
        <v>81</v>
      </c>
      <c r="B82" s="148" t="s">
        <v>302</v>
      </c>
      <c r="C82" s="151"/>
    </row>
    <row r="83" spans="1:3" s="11" customFormat="1" ht="25.5" x14ac:dyDescent="0.2">
      <c r="A83" s="143">
        <v>55</v>
      </c>
      <c r="B83" s="148" t="s">
        <v>359</v>
      </c>
      <c r="C83" s="151"/>
    </row>
    <row r="84" spans="1:3" s="11" customFormat="1" ht="12.75" x14ac:dyDescent="0.2">
      <c r="A84" s="143">
        <v>56</v>
      </c>
      <c r="B84" s="148" t="s">
        <v>302</v>
      </c>
      <c r="C84" s="151"/>
    </row>
    <row r="85" spans="1:3" s="11" customFormat="1" ht="12.75" x14ac:dyDescent="0.2">
      <c r="A85" s="143" t="s">
        <v>82</v>
      </c>
      <c r="B85" s="149" t="s">
        <v>360</v>
      </c>
      <c r="C85" s="159"/>
    </row>
    <row r="86" spans="1:3" s="11" customFormat="1" ht="12.75" x14ac:dyDescent="0.2">
      <c r="A86" s="143" t="s">
        <v>83</v>
      </c>
      <c r="B86" s="149" t="s">
        <v>361</v>
      </c>
      <c r="C86" s="159"/>
    </row>
    <row r="87" spans="1:3" s="11" customFormat="1" ht="12.75" x14ac:dyDescent="0.2">
      <c r="A87" s="145">
        <v>57</v>
      </c>
      <c r="B87" s="153" t="s">
        <v>362</v>
      </c>
      <c r="C87" s="159">
        <v>0</v>
      </c>
    </row>
    <row r="88" spans="1:3" s="11" customFormat="1" ht="12.75" x14ac:dyDescent="0.2">
      <c r="A88" s="145">
        <v>58</v>
      </c>
      <c r="B88" s="153" t="s">
        <v>363</v>
      </c>
      <c r="C88" s="157">
        <v>936.31153963517909</v>
      </c>
    </row>
    <row r="89" spans="1:3" s="11" customFormat="1" ht="12.75" x14ac:dyDescent="0.2">
      <c r="A89" s="145">
        <v>59</v>
      </c>
      <c r="B89" s="153" t="s">
        <v>364</v>
      </c>
      <c r="C89" s="157">
        <v>7963.0901684229966</v>
      </c>
    </row>
    <row r="90" spans="1:3" s="11" customFormat="1" ht="12.75" x14ac:dyDescent="0.2">
      <c r="A90" s="145">
        <v>60</v>
      </c>
      <c r="B90" s="153" t="s">
        <v>365</v>
      </c>
      <c r="C90" s="157">
        <f>([1]C_02_00_ABS!$D$8/1000)/1000</f>
        <v>51106.51089446</v>
      </c>
    </row>
    <row r="91" spans="1:3" s="11" customFormat="1" ht="12.75" x14ac:dyDescent="0.2">
      <c r="A91" s="141" t="s">
        <v>366</v>
      </c>
      <c r="B91" s="141"/>
      <c r="C91" s="141"/>
    </row>
    <row r="92" spans="1:3" s="11" customFormat="1" ht="12.75" x14ac:dyDescent="0.2">
      <c r="A92" s="143">
        <v>61</v>
      </c>
      <c r="B92" s="148" t="s">
        <v>367</v>
      </c>
      <c r="C92" s="198">
        <f>[1]C_03_00S!$D$8</f>
        <v>0.13749282639999999</v>
      </c>
    </row>
    <row r="93" spans="1:3" s="11" customFormat="1" ht="12.75" x14ac:dyDescent="0.2">
      <c r="A93" s="143">
        <v>62</v>
      </c>
      <c r="B93" s="148" t="s">
        <v>368</v>
      </c>
      <c r="C93" s="198">
        <f>[1]C_03_00S!$D$10</f>
        <v>0.13749282639999999</v>
      </c>
    </row>
    <row r="94" spans="1:3" s="11" customFormat="1" ht="12.75" x14ac:dyDescent="0.2">
      <c r="A94" s="143">
        <v>63</v>
      </c>
      <c r="B94" s="148" t="s">
        <v>369</v>
      </c>
      <c r="C94" s="198">
        <f>[1]C_03_00S!$D$12</f>
        <v>0.1558136141</v>
      </c>
    </row>
    <row r="95" spans="1:3" s="11" customFormat="1" ht="12.75" x14ac:dyDescent="0.2">
      <c r="A95" s="143">
        <v>64</v>
      </c>
      <c r="B95" s="148" t="s">
        <v>370</v>
      </c>
      <c r="C95" s="198">
        <f>[1]C_03_00S!$D$26</f>
        <v>7.2499999999999995E-2</v>
      </c>
    </row>
    <row r="96" spans="1:3" s="11" customFormat="1" ht="12.75" x14ac:dyDescent="0.2">
      <c r="A96" s="143">
        <v>65</v>
      </c>
      <c r="B96" s="149" t="s">
        <v>371</v>
      </c>
      <c r="C96" s="198">
        <f>([1]C_04_00S!$C$120+[1]C_04_00S!$D$121)/[1]C_02_00_ABS!$D$8</f>
        <v>1.4675233876732931E-8</v>
      </c>
    </row>
    <row r="97" spans="1:3" s="11" customFormat="1" ht="12.75" x14ac:dyDescent="0.2">
      <c r="A97" s="143">
        <v>66</v>
      </c>
      <c r="B97" s="149" t="s">
        <v>372</v>
      </c>
      <c r="C97" s="198">
        <f>[1]C_04_00S!$D$122/[1]C_02_00_ABS!$D$8</f>
        <v>0</v>
      </c>
    </row>
    <row r="98" spans="1:3" s="11" customFormat="1" ht="12.75" x14ac:dyDescent="0.2">
      <c r="A98" s="143">
        <v>67</v>
      </c>
      <c r="B98" s="149" t="s">
        <v>373</v>
      </c>
      <c r="C98" s="198">
        <f>[1]C_04_00S!$D$123/[1]C_02_00_ABS!$D$8</f>
        <v>0</v>
      </c>
    </row>
    <row r="99" spans="1:3" s="11" customFormat="1" ht="12.75" x14ac:dyDescent="0.2">
      <c r="A99" s="143" t="s">
        <v>84</v>
      </c>
      <c r="B99" s="148" t="s">
        <v>374</v>
      </c>
      <c r="C99" s="198">
        <f>[1]C_04_00S!$D$125/[1]C_02_00_ABS!$D$8</f>
        <v>2.500000000075333E-3</v>
      </c>
    </row>
    <row r="100" spans="1:3" s="11" customFormat="1" ht="12.75" x14ac:dyDescent="0.2">
      <c r="A100" s="143" t="s">
        <v>85</v>
      </c>
      <c r="B100" s="148" t="s">
        <v>375</v>
      </c>
      <c r="C100" s="151">
        <f>[1]C_03_00S!$D$20-0.045</f>
        <v>0</v>
      </c>
    </row>
    <row r="101" spans="1:3" s="11" customFormat="1" ht="12.75" x14ac:dyDescent="0.2">
      <c r="A101" s="143">
        <v>68</v>
      </c>
      <c r="B101" s="150" t="s">
        <v>376</v>
      </c>
      <c r="C101" s="198">
        <f>[1]C_03_00S!$D$31/[1]C_02_00_ABS!$D$8</f>
        <v>7.5813614137567889E-2</v>
      </c>
    </row>
    <row r="102" spans="1:3" s="11" customFormat="1" ht="12.75" x14ac:dyDescent="0.2">
      <c r="A102" s="141" t="s">
        <v>377</v>
      </c>
      <c r="B102" s="141"/>
      <c r="C102" s="141"/>
    </row>
    <row r="103" spans="1:3" s="11" customFormat="1" ht="12.75" x14ac:dyDescent="0.2">
      <c r="A103" s="143">
        <v>69</v>
      </c>
      <c r="B103" s="154" t="s">
        <v>378</v>
      </c>
      <c r="C103" s="151"/>
    </row>
    <row r="104" spans="1:3" s="11" customFormat="1" ht="12.75" x14ac:dyDescent="0.2">
      <c r="A104" s="143">
        <v>70</v>
      </c>
      <c r="B104" s="154" t="s">
        <v>378</v>
      </c>
      <c r="C104" s="151"/>
    </row>
    <row r="105" spans="1:3" s="11" customFormat="1" ht="12.75" x14ac:dyDescent="0.2">
      <c r="A105" s="143">
        <v>71</v>
      </c>
      <c r="B105" s="154" t="s">
        <v>378</v>
      </c>
      <c r="C105" s="151"/>
    </row>
    <row r="106" spans="1:3" s="11" customFormat="1" ht="12.75" x14ac:dyDescent="0.2">
      <c r="A106" s="141" t="s">
        <v>379</v>
      </c>
      <c r="B106" s="141"/>
      <c r="C106" s="141"/>
    </row>
    <row r="107" spans="1:3" s="11" customFormat="1" ht="25.5" x14ac:dyDescent="0.2">
      <c r="A107" s="143">
        <v>72</v>
      </c>
      <c r="B107" s="366" t="s">
        <v>380</v>
      </c>
      <c r="C107" s="367">
        <v>253.45239046</v>
      </c>
    </row>
    <row r="108" spans="1:3" s="11" customFormat="1" ht="25.5" x14ac:dyDescent="0.2">
      <c r="A108" s="143">
        <v>73</v>
      </c>
      <c r="B108" s="148" t="s">
        <v>381</v>
      </c>
      <c r="C108" s="158"/>
    </row>
    <row r="109" spans="1:3" s="11" customFormat="1" ht="12.75" x14ac:dyDescent="0.2">
      <c r="A109" s="143">
        <v>74</v>
      </c>
      <c r="B109" s="148" t="s">
        <v>302</v>
      </c>
      <c r="C109" s="158"/>
    </row>
    <row r="110" spans="1:3" s="11" customFormat="1" ht="25.5" x14ac:dyDescent="0.2">
      <c r="A110" s="143">
        <v>75</v>
      </c>
      <c r="B110" s="148" t="s">
        <v>382</v>
      </c>
      <c r="C110" s="156">
        <v>524.36353279000002</v>
      </c>
    </row>
    <row r="111" spans="1:3" s="11" customFormat="1" ht="12.75" x14ac:dyDescent="0.2">
      <c r="A111" s="141" t="s">
        <v>383</v>
      </c>
      <c r="B111" s="141"/>
      <c r="C111" s="141"/>
    </row>
    <row r="112" spans="1:3" s="11" customFormat="1" ht="25.5" x14ac:dyDescent="0.2">
      <c r="A112" s="143">
        <v>76</v>
      </c>
      <c r="B112" s="148" t="s">
        <v>384</v>
      </c>
      <c r="C112" s="151"/>
    </row>
    <row r="113" spans="1:3" s="11" customFormat="1" ht="12.75" x14ac:dyDescent="0.2">
      <c r="A113" s="143">
        <v>77</v>
      </c>
      <c r="B113" s="148" t="s">
        <v>385</v>
      </c>
      <c r="C113" s="151"/>
    </row>
    <row r="114" spans="1:3" s="11" customFormat="1" ht="25.5" x14ac:dyDescent="0.2">
      <c r="A114" s="143">
        <v>78</v>
      </c>
      <c r="B114" s="148" t="s">
        <v>386</v>
      </c>
      <c r="C114" s="151"/>
    </row>
    <row r="115" spans="1:3" s="11" customFormat="1" ht="12.75" x14ac:dyDescent="0.2">
      <c r="A115" s="143">
        <v>79</v>
      </c>
      <c r="B115" s="148" t="s">
        <v>387</v>
      </c>
      <c r="C115" s="151"/>
    </row>
    <row r="116" spans="1:3" s="11" customFormat="1" ht="12.75" x14ac:dyDescent="0.2">
      <c r="A116" s="155" t="s">
        <v>388</v>
      </c>
      <c r="B116" s="155"/>
      <c r="C116" s="155"/>
    </row>
    <row r="117" spans="1:3" s="11" customFormat="1" ht="12.75" x14ac:dyDescent="0.2">
      <c r="A117" s="143">
        <v>80</v>
      </c>
      <c r="B117" s="148" t="s">
        <v>389</v>
      </c>
      <c r="C117" s="148"/>
    </row>
    <row r="118" spans="1:3" s="11" customFormat="1" ht="12.75" x14ac:dyDescent="0.2">
      <c r="A118" s="143">
        <v>81</v>
      </c>
      <c r="B118" s="148" t="s">
        <v>390</v>
      </c>
      <c r="C118" s="148"/>
    </row>
    <row r="119" spans="1:3" s="11" customFormat="1" ht="12.75" x14ac:dyDescent="0.2">
      <c r="A119" s="143">
        <v>82</v>
      </c>
      <c r="B119" s="148" t="s">
        <v>391</v>
      </c>
      <c r="C119" s="144"/>
    </row>
    <row r="120" spans="1:3" s="11" customFormat="1" ht="12.75" x14ac:dyDescent="0.2">
      <c r="A120" s="143">
        <v>83</v>
      </c>
      <c r="B120" s="148" t="s">
        <v>392</v>
      </c>
      <c r="C120" s="144"/>
    </row>
    <row r="121" spans="1:3" s="11" customFormat="1" ht="12.75" x14ac:dyDescent="0.2">
      <c r="A121" s="143">
        <v>84</v>
      </c>
      <c r="B121" s="148" t="s">
        <v>393</v>
      </c>
      <c r="C121" s="144"/>
    </row>
    <row r="122" spans="1:3" s="11" customFormat="1" ht="12.75" x14ac:dyDescent="0.2">
      <c r="A122" s="143">
        <v>85</v>
      </c>
      <c r="B122" s="148" t="s">
        <v>394</v>
      </c>
      <c r="C122" s="144"/>
    </row>
    <row r="123" spans="1:3" s="11" customFormat="1" ht="12.75" x14ac:dyDescent="0.2">
      <c r="A123" s="137" t="s">
        <v>86</v>
      </c>
      <c r="B123" s="136"/>
      <c r="C123" s="136"/>
    </row>
    <row r="124" spans="1:3" s="11" customFormat="1" ht="12.75" x14ac:dyDescent="0.2"/>
    <row r="125" spans="1:3" s="11" customFormat="1" ht="12.75" x14ac:dyDescent="0.2"/>
    <row r="126" spans="1:3" s="11" customFormat="1" ht="12.75" x14ac:dyDescent="0.2"/>
    <row r="127" spans="1:3" s="11" customFormat="1" ht="12.75" x14ac:dyDescent="0.2"/>
    <row r="128" spans="1:3" s="11" customFormat="1" ht="12.75" x14ac:dyDescent="0.2"/>
    <row r="129" s="11" customFormat="1" ht="12.75" x14ac:dyDescent="0.2"/>
    <row r="130" s="11" customFormat="1" ht="12.75" x14ac:dyDescent="0.2"/>
    <row r="131" s="11" customFormat="1" ht="12.75" x14ac:dyDescent="0.2"/>
    <row r="132" s="11" customFormat="1" ht="12.75" x14ac:dyDescent="0.2"/>
  </sheetData>
  <sheetProtection algorithmName="SHA-512" hashValue="yNM1HkbWlN+F79HZBM2vszV1/2fGwpVfBpiDtcoNOuRjuDwOi5ZsMbd6qVTiPRF2OqUrMLRs3TCyPdobwdlmJg==" saltValue="3aFk9VL++AmlM9c48aosE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0170B-6CE3-452E-A1BD-BCF009AA985B}">
  <sheetPr>
    <tabColor theme="7" tint="0.79998168889431442"/>
  </sheetPr>
  <dimension ref="A2:M63"/>
  <sheetViews>
    <sheetView workbookViewId="0"/>
  </sheetViews>
  <sheetFormatPr defaultRowHeight="15" x14ac:dyDescent="0.3"/>
  <cols>
    <col min="1" max="1" width="6" style="171" customWidth="1"/>
    <col min="2" max="2" width="80.5703125" style="27" customWidth="1"/>
    <col min="3" max="3" width="13" style="108" customWidth="1"/>
    <col min="4" max="16384" width="9.140625" style="27"/>
  </cols>
  <sheetData>
    <row r="2" spans="1:13" ht="15.75" customHeight="1" x14ac:dyDescent="0.3">
      <c r="A2" s="160" t="s">
        <v>396</v>
      </c>
      <c r="B2" s="160"/>
      <c r="C2" s="172"/>
      <c r="D2" s="164"/>
      <c r="E2" s="10"/>
      <c r="G2" s="164"/>
      <c r="H2" s="164"/>
      <c r="I2" s="164"/>
      <c r="J2" s="164"/>
      <c r="K2" s="164"/>
      <c r="L2" s="164"/>
      <c r="M2" s="164"/>
    </row>
    <row r="3" spans="1:13" x14ac:dyDescent="0.3">
      <c r="C3" s="10" t="s">
        <v>286</v>
      </c>
    </row>
    <row r="4" spans="1:13" ht="15.75" thickBot="1" x14ac:dyDescent="0.35">
      <c r="A4" s="388"/>
      <c r="B4" s="388" t="s">
        <v>397</v>
      </c>
      <c r="C4" s="389"/>
    </row>
    <row r="5" spans="1:13" ht="15.75" thickBot="1" x14ac:dyDescent="0.35">
      <c r="A5" s="390">
        <v>1</v>
      </c>
      <c r="B5" s="391" t="s">
        <v>398</v>
      </c>
      <c r="C5" s="392">
        <v>5292.6149999999998</v>
      </c>
      <c r="D5" s="165"/>
    </row>
    <row r="6" spans="1:13" ht="15.75" thickBot="1" x14ac:dyDescent="0.35">
      <c r="A6" s="390">
        <v>2</v>
      </c>
      <c r="B6" s="393" t="s">
        <v>399</v>
      </c>
      <c r="C6" s="392">
        <v>1284.2070000000001</v>
      </c>
      <c r="D6" s="163"/>
    </row>
    <row r="7" spans="1:13" ht="15.75" thickBot="1" x14ac:dyDescent="0.35">
      <c r="A7" s="390"/>
      <c r="B7" s="394" t="s">
        <v>400</v>
      </c>
      <c r="C7" s="392">
        <v>224.005</v>
      </c>
      <c r="D7" s="166"/>
    </row>
    <row r="8" spans="1:13" ht="15.75" thickBot="1" x14ac:dyDescent="0.35">
      <c r="A8" s="390"/>
      <c r="B8" s="394" t="s">
        <v>401</v>
      </c>
      <c r="C8" s="392">
        <v>0.13200000000000001</v>
      </c>
      <c r="D8" s="166"/>
    </row>
    <row r="9" spans="1:13" ht="15.75" thickBot="1" x14ac:dyDescent="0.35">
      <c r="A9" s="390"/>
      <c r="B9" s="394" t="s">
        <v>402</v>
      </c>
      <c r="C9" s="392">
        <v>724.59699999999998</v>
      </c>
      <c r="D9" s="166"/>
    </row>
    <row r="10" spans="1:13" ht="15.75" thickBot="1" x14ac:dyDescent="0.35">
      <c r="A10" s="390"/>
      <c r="B10" s="394" t="s">
        <v>403</v>
      </c>
      <c r="C10" s="392">
        <v>335.47300000000001</v>
      </c>
      <c r="D10" s="166"/>
    </row>
    <row r="11" spans="1:13" ht="26.25" thickBot="1" x14ac:dyDescent="0.35">
      <c r="A11" s="390">
        <v>3</v>
      </c>
      <c r="B11" s="391" t="s">
        <v>404</v>
      </c>
      <c r="C11" s="392">
        <v>172.88399999999999</v>
      </c>
      <c r="D11" s="165"/>
    </row>
    <row r="12" spans="1:13" ht="15.75" thickBot="1" x14ac:dyDescent="0.35">
      <c r="A12" s="390"/>
      <c r="B12" s="394" t="s">
        <v>401</v>
      </c>
      <c r="C12" s="392">
        <v>121.58</v>
      </c>
      <c r="D12" s="166"/>
    </row>
    <row r="13" spans="1:13" ht="15.75" thickBot="1" x14ac:dyDescent="0.35">
      <c r="A13" s="390"/>
      <c r="B13" s="394" t="s">
        <v>402</v>
      </c>
      <c r="C13" s="392">
        <v>51.304000000000002</v>
      </c>
      <c r="D13" s="166"/>
    </row>
    <row r="14" spans="1:13" ht="15.75" thickBot="1" x14ac:dyDescent="0.35">
      <c r="A14" s="390">
        <v>4</v>
      </c>
      <c r="B14" s="391" t="s">
        <v>405</v>
      </c>
      <c r="C14" s="392">
        <v>32549.919999999998</v>
      </c>
      <c r="D14" s="165"/>
    </row>
    <row r="15" spans="1:13" ht="15.75" thickBot="1" x14ac:dyDescent="0.35">
      <c r="A15" s="390"/>
      <c r="B15" s="394" t="s">
        <v>401</v>
      </c>
      <c r="C15" s="392">
        <v>36.850999999999999</v>
      </c>
      <c r="D15" s="166"/>
    </row>
    <row r="16" spans="1:13" ht="15.75" thickBot="1" x14ac:dyDescent="0.35">
      <c r="A16" s="390"/>
      <c r="B16" s="394" t="s">
        <v>402</v>
      </c>
      <c r="C16" s="392">
        <v>32513.069</v>
      </c>
      <c r="D16" s="166"/>
    </row>
    <row r="17" spans="1:4" ht="15.75" thickBot="1" x14ac:dyDescent="0.35">
      <c r="A17" s="390">
        <v>5</v>
      </c>
      <c r="B17" s="391" t="s">
        <v>406</v>
      </c>
      <c r="C17" s="392">
        <v>74222.153000000006</v>
      </c>
      <c r="D17" s="165"/>
    </row>
    <row r="18" spans="1:4" ht="15.75" thickBot="1" x14ac:dyDescent="0.35">
      <c r="A18" s="390"/>
      <c r="B18" s="394" t="s">
        <v>407</v>
      </c>
      <c r="C18" s="392">
        <v>1.2230000000000001</v>
      </c>
      <c r="D18" s="166"/>
    </row>
    <row r="19" spans="1:4" ht="15.75" thickBot="1" x14ac:dyDescent="0.35">
      <c r="A19" s="390"/>
      <c r="B19" s="394" t="s">
        <v>408</v>
      </c>
      <c r="C19" s="392">
        <v>74220.929999999993</v>
      </c>
      <c r="D19" s="166"/>
    </row>
    <row r="20" spans="1:4" ht="15.75" thickBot="1" x14ac:dyDescent="0.35">
      <c r="A20" s="390">
        <v>6</v>
      </c>
      <c r="B20" s="391" t="s">
        <v>409</v>
      </c>
      <c r="C20" s="392">
        <v>28724.628000000001</v>
      </c>
      <c r="D20" s="165"/>
    </row>
    <row r="21" spans="1:4" ht="15.75" thickBot="1" x14ac:dyDescent="0.35">
      <c r="A21" s="390"/>
      <c r="B21" s="394" t="s">
        <v>402</v>
      </c>
      <c r="C21" s="392">
        <v>28107.557000000001</v>
      </c>
      <c r="D21" s="166"/>
    </row>
    <row r="22" spans="1:4" ht="15.75" thickBot="1" x14ac:dyDescent="0.35">
      <c r="A22" s="390"/>
      <c r="B22" s="394" t="s">
        <v>410</v>
      </c>
      <c r="C22" s="392">
        <v>545.202</v>
      </c>
      <c r="D22" s="166"/>
    </row>
    <row r="23" spans="1:4" ht="15.75" thickBot="1" x14ac:dyDescent="0.35">
      <c r="A23" s="390"/>
      <c r="B23" s="394" t="s">
        <v>403</v>
      </c>
      <c r="C23" s="392">
        <v>71.869</v>
      </c>
      <c r="D23" s="166"/>
    </row>
    <row r="24" spans="1:4" ht="15.75" thickBot="1" x14ac:dyDescent="0.35">
      <c r="A24" s="390">
        <v>7</v>
      </c>
      <c r="B24" s="391" t="s">
        <v>411</v>
      </c>
      <c r="C24" s="392">
        <v>0</v>
      </c>
      <c r="D24" s="165"/>
    </row>
    <row r="25" spans="1:4" ht="15.75" thickBot="1" x14ac:dyDescent="0.35">
      <c r="A25" s="390">
        <v>8</v>
      </c>
      <c r="B25" s="391" t="s">
        <v>412</v>
      </c>
      <c r="C25" s="392">
        <v>44.012</v>
      </c>
      <c r="D25" s="165"/>
    </row>
    <row r="26" spans="1:4" ht="15.75" thickBot="1" x14ac:dyDescent="0.35">
      <c r="A26" s="390">
        <v>9</v>
      </c>
      <c r="B26" s="391" t="s">
        <v>413</v>
      </c>
      <c r="C26" s="392">
        <v>553.89099999999996</v>
      </c>
      <c r="D26" s="165"/>
    </row>
    <row r="27" spans="1:4" ht="15.75" thickBot="1" x14ac:dyDescent="0.35">
      <c r="A27" s="390">
        <v>10</v>
      </c>
      <c r="B27" s="391" t="s">
        <v>414</v>
      </c>
      <c r="C27" s="392">
        <v>572.80600000000004</v>
      </c>
      <c r="D27" s="165"/>
    </row>
    <row r="28" spans="1:4" ht="15.75" thickBot="1" x14ac:dyDescent="0.35">
      <c r="A28" s="390">
        <v>11</v>
      </c>
      <c r="B28" s="391" t="s">
        <v>415</v>
      </c>
      <c r="C28" s="392">
        <v>536.09299999999996</v>
      </c>
      <c r="D28" s="165"/>
    </row>
    <row r="29" spans="1:4" ht="15.75" thickBot="1" x14ac:dyDescent="0.35">
      <c r="A29" s="390"/>
      <c r="B29" s="394" t="s">
        <v>416</v>
      </c>
      <c r="C29" s="392">
        <v>9.5259999999999998</v>
      </c>
      <c r="D29" s="166"/>
    </row>
    <row r="30" spans="1:4" ht="15.75" thickBot="1" x14ac:dyDescent="0.35">
      <c r="A30" s="390"/>
      <c r="B30" s="394" t="s">
        <v>417</v>
      </c>
      <c r="C30" s="392">
        <v>526.56700000000001</v>
      </c>
      <c r="D30" s="166"/>
    </row>
    <row r="31" spans="1:4" ht="15.75" thickBot="1" x14ac:dyDescent="0.35">
      <c r="A31" s="390">
        <v>12</v>
      </c>
      <c r="B31" s="391" t="s">
        <v>418</v>
      </c>
      <c r="C31" s="392">
        <v>1989.6469999999999</v>
      </c>
      <c r="D31" s="165"/>
    </row>
    <row r="32" spans="1:4" ht="15.75" thickBot="1" x14ac:dyDescent="0.35">
      <c r="A32" s="390">
        <v>13</v>
      </c>
      <c r="B32" s="391" t="s">
        <v>419</v>
      </c>
      <c r="C32" s="392">
        <v>13.499000000000001</v>
      </c>
      <c r="D32" s="165"/>
    </row>
    <row r="33" spans="1:4" ht="15.75" thickBot="1" x14ac:dyDescent="0.35">
      <c r="A33" s="395"/>
      <c r="B33" s="396" t="s">
        <v>420</v>
      </c>
      <c r="C33" s="397">
        <v>145956.35500000001</v>
      </c>
      <c r="D33" s="167"/>
    </row>
    <row r="34" spans="1:4" ht="16.5" thickTop="1" thickBot="1" x14ac:dyDescent="0.35">
      <c r="A34" s="398"/>
      <c r="B34" s="398" t="s">
        <v>421</v>
      </c>
      <c r="C34" s="399"/>
      <c r="D34" s="168"/>
    </row>
    <row r="35" spans="1:4" ht="15.75" thickBot="1" x14ac:dyDescent="0.35">
      <c r="A35" s="390">
        <v>1</v>
      </c>
      <c r="B35" s="391" t="s">
        <v>422</v>
      </c>
      <c r="C35" s="400">
        <v>651.28499999999997</v>
      </c>
      <c r="D35" s="165"/>
    </row>
    <row r="36" spans="1:4" ht="15.75" thickBot="1" x14ac:dyDescent="0.35">
      <c r="A36" s="390"/>
      <c r="B36" s="391" t="s">
        <v>423</v>
      </c>
      <c r="C36" s="400">
        <v>319.80700000000002</v>
      </c>
      <c r="D36" s="165"/>
    </row>
    <row r="37" spans="1:4" ht="15.75" thickBot="1" x14ac:dyDescent="0.35">
      <c r="A37" s="390"/>
      <c r="B37" s="391" t="s">
        <v>424</v>
      </c>
      <c r="C37" s="400">
        <v>331.47800000000001</v>
      </c>
      <c r="D37" s="165"/>
    </row>
    <row r="38" spans="1:4" ht="15.75" thickBot="1" x14ac:dyDescent="0.35">
      <c r="A38" s="390">
        <v>2</v>
      </c>
      <c r="B38" s="391" t="s">
        <v>425</v>
      </c>
      <c r="C38" s="400">
        <v>130456.05899999999</v>
      </c>
      <c r="D38" s="165"/>
    </row>
    <row r="39" spans="1:4" ht="15.75" thickBot="1" x14ac:dyDescent="0.35">
      <c r="A39" s="390"/>
      <c r="B39" s="391" t="s">
        <v>426</v>
      </c>
      <c r="C39" s="400">
        <v>134.87299999999999</v>
      </c>
      <c r="D39" s="165"/>
    </row>
    <row r="40" spans="1:4" ht="15.75" thickBot="1" x14ac:dyDescent="0.35">
      <c r="A40" s="390"/>
      <c r="B40" s="391" t="s">
        <v>427</v>
      </c>
      <c r="C40" s="400">
        <v>121734.17200000001</v>
      </c>
      <c r="D40" s="165"/>
    </row>
    <row r="41" spans="1:4" ht="15.75" thickBot="1" x14ac:dyDescent="0.35">
      <c r="A41" s="390"/>
      <c r="B41" s="391" t="s">
        <v>428</v>
      </c>
      <c r="C41" s="400">
        <v>0.5</v>
      </c>
      <c r="D41" s="165"/>
    </row>
    <row r="42" spans="1:4" ht="15.75" thickBot="1" x14ac:dyDescent="0.35">
      <c r="A42" s="401"/>
      <c r="B42" s="391" t="s">
        <v>429</v>
      </c>
      <c r="C42" s="400">
        <v>7025.4470000000001</v>
      </c>
      <c r="D42" s="165"/>
    </row>
    <row r="43" spans="1:4" ht="15.75" thickBot="1" x14ac:dyDescent="0.35">
      <c r="A43" s="390"/>
      <c r="B43" s="391" t="s">
        <v>430</v>
      </c>
      <c r="C43" s="400">
        <v>1561.067</v>
      </c>
      <c r="D43" s="165"/>
    </row>
    <row r="44" spans="1:4" ht="15.75" thickBot="1" x14ac:dyDescent="0.35">
      <c r="A44" s="390"/>
      <c r="B44" s="391" t="s">
        <v>431</v>
      </c>
      <c r="C44" s="400">
        <v>30.966999999999999</v>
      </c>
      <c r="D44" s="165"/>
    </row>
    <row r="45" spans="1:4" ht="15.75" thickBot="1" x14ac:dyDescent="0.35">
      <c r="A45" s="390">
        <v>3</v>
      </c>
      <c r="B45" s="391" t="s">
        <v>432</v>
      </c>
      <c r="C45" s="400">
        <v>3544.9090000000001</v>
      </c>
      <c r="D45" s="165"/>
    </row>
    <row r="46" spans="1:4" ht="15.75" thickBot="1" x14ac:dyDescent="0.35">
      <c r="A46" s="390"/>
      <c r="B46" s="391" t="s">
        <v>433</v>
      </c>
      <c r="C46" s="400">
        <v>3438.2150000000001</v>
      </c>
      <c r="D46" s="165"/>
    </row>
    <row r="47" spans="1:4" ht="15.75" thickBot="1" x14ac:dyDescent="0.35">
      <c r="A47" s="390"/>
      <c r="B47" s="391" t="s">
        <v>434</v>
      </c>
      <c r="C47" s="400">
        <v>53.335999999999999</v>
      </c>
      <c r="D47" s="165"/>
    </row>
    <row r="48" spans="1:4" ht="15.75" thickBot="1" x14ac:dyDescent="0.35">
      <c r="A48" s="390"/>
      <c r="B48" s="391" t="s">
        <v>435</v>
      </c>
      <c r="C48" s="400">
        <v>53.357999999999997</v>
      </c>
      <c r="D48" s="165"/>
    </row>
    <row r="49" spans="1:4" ht="15.75" thickBot="1" x14ac:dyDescent="0.35">
      <c r="A49" s="390">
        <v>4</v>
      </c>
      <c r="B49" s="391" t="s">
        <v>436</v>
      </c>
      <c r="C49" s="400">
        <v>26.675999999999998</v>
      </c>
      <c r="D49" s="165"/>
    </row>
    <row r="50" spans="1:4" ht="15.75" thickBot="1" x14ac:dyDescent="0.35">
      <c r="A50" s="390"/>
      <c r="B50" s="391" t="s">
        <v>437</v>
      </c>
      <c r="C50" s="400">
        <v>24.058</v>
      </c>
      <c r="D50" s="165"/>
    </row>
    <row r="51" spans="1:4" ht="15.75" thickBot="1" x14ac:dyDescent="0.35">
      <c r="A51" s="390"/>
      <c r="B51" s="391" t="s">
        <v>438</v>
      </c>
      <c r="C51" s="400">
        <v>2.6179999999999999</v>
      </c>
      <c r="D51" s="165"/>
    </row>
    <row r="52" spans="1:4" ht="15.75" thickBot="1" x14ac:dyDescent="0.35">
      <c r="A52" s="390">
        <v>5</v>
      </c>
      <c r="B52" s="391" t="s">
        <v>439</v>
      </c>
      <c r="C52" s="400">
        <v>2840.9789999999998</v>
      </c>
      <c r="D52" s="165"/>
    </row>
    <row r="53" spans="1:4" ht="15.75" thickBot="1" x14ac:dyDescent="0.35">
      <c r="A53" s="410"/>
      <c r="B53" s="412" t="s">
        <v>440</v>
      </c>
      <c r="C53" s="411">
        <v>137550.97899999999</v>
      </c>
      <c r="D53" s="161"/>
    </row>
    <row r="54" spans="1:4" ht="15.75" thickBot="1" x14ac:dyDescent="0.35">
      <c r="A54" s="402"/>
      <c r="B54" s="402" t="s">
        <v>441</v>
      </c>
      <c r="C54" s="403"/>
      <c r="D54" s="169"/>
    </row>
    <row r="55" spans="1:4" ht="15.75" thickBot="1" x14ac:dyDescent="0.35">
      <c r="A55" s="390">
        <v>1</v>
      </c>
      <c r="B55" s="404" t="s">
        <v>442</v>
      </c>
      <c r="C55" s="400">
        <v>1213.117</v>
      </c>
      <c r="D55" s="165"/>
    </row>
    <row r="56" spans="1:4" ht="15.75" thickBot="1" x14ac:dyDescent="0.35">
      <c r="A56" s="390">
        <v>2</v>
      </c>
      <c r="B56" s="404" t="s">
        <v>443</v>
      </c>
      <c r="C56" s="400">
        <v>-2.1000000000000001E-2</v>
      </c>
      <c r="D56" s="165"/>
    </row>
    <row r="57" spans="1:4" ht="15.75" thickBot="1" x14ac:dyDescent="0.35">
      <c r="A57" s="390">
        <v>3</v>
      </c>
      <c r="B57" s="404" t="s">
        <v>444</v>
      </c>
      <c r="C57" s="400">
        <v>1147.502</v>
      </c>
      <c r="D57" s="165"/>
    </row>
    <row r="58" spans="1:4" ht="15.75" thickBot="1" x14ac:dyDescent="0.35">
      <c r="A58" s="390">
        <v>4</v>
      </c>
      <c r="B58" s="404" t="s">
        <v>445</v>
      </c>
      <c r="C58" s="400">
        <v>63.116</v>
      </c>
      <c r="D58" s="165"/>
    </row>
    <row r="59" spans="1:4" ht="16.5" customHeight="1" thickBot="1" x14ac:dyDescent="0.35">
      <c r="A59" s="390">
        <v>5</v>
      </c>
      <c r="B59" s="404" t="s">
        <v>446</v>
      </c>
      <c r="C59" s="400">
        <v>5981.7659999999996</v>
      </c>
      <c r="D59" s="165"/>
    </row>
    <row r="60" spans="1:4" ht="15.75" thickBot="1" x14ac:dyDescent="0.35">
      <c r="A60" s="405"/>
      <c r="B60" s="406" t="s">
        <v>447</v>
      </c>
      <c r="C60" s="407">
        <v>8405.48</v>
      </c>
      <c r="D60" s="161"/>
    </row>
    <row r="61" spans="1:4" ht="15.75" thickBot="1" x14ac:dyDescent="0.35">
      <c r="A61" s="408"/>
      <c r="B61" s="409" t="s">
        <v>448</v>
      </c>
      <c r="C61" s="407">
        <v>145956.35500000001</v>
      </c>
      <c r="D61" s="161"/>
    </row>
    <row r="62" spans="1:4" x14ac:dyDescent="0.3">
      <c r="A62" s="170"/>
      <c r="B62" s="161"/>
      <c r="C62" s="162"/>
    </row>
    <row r="63" spans="1:4" x14ac:dyDescent="0.3">
      <c r="A63" s="170"/>
      <c r="B63" s="11" t="s">
        <v>449</v>
      </c>
      <c r="C63" s="162"/>
    </row>
  </sheetData>
  <sheetProtection algorithmName="SHA-512" hashValue="OOCTEoRpwiSJonYpzEXKumbQs9TQxHYMWjcIEhg7ab2S6exdcnpYJmO0Kr7S/tmEJ0WV/JBFeE6/M9IV3/FaKQ==" saltValue="ags47XqDqawl+OgDZ96mdA=="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99E29-3C6A-4085-AC4F-680ED9535CC7}">
  <sheetPr>
    <tabColor theme="4" tint="0.59999389629810485"/>
  </sheetPr>
  <dimension ref="A1:D9"/>
  <sheetViews>
    <sheetView workbookViewId="0">
      <selection activeCell="B9" sqref="B9"/>
    </sheetView>
  </sheetViews>
  <sheetFormatPr defaultColWidth="8.85546875" defaultRowHeight="17.25" x14ac:dyDescent="0.3"/>
  <cols>
    <col min="1" max="1" width="8.85546875" style="4"/>
    <col min="2" max="2" width="13.85546875" style="4" customWidth="1"/>
    <col min="3" max="16384" width="8.85546875" style="4"/>
  </cols>
  <sheetData>
    <row r="1" spans="1:4" x14ac:dyDescent="0.3">
      <c r="A1" s="280" t="s">
        <v>450</v>
      </c>
    </row>
    <row r="3" spans="1:4" x14ac:dyDescent="0.3">
      <c r="B3" s="6" t="s">
        <v>9</v>
      </c>
      <c r="C3" s="5" t="s">
        <v>11</v>
      </c>
      <c r="D3" s="4" t="s">
        <v>253</v>
      </c>
    </row>
    <row r="5" spans="1:4" x14ac:dyDescent="0.3">
      <c r="B5" s="6" t="s">
        <v>10</v>
      </c>
      <c r="C5" s="5" t="s">
        <v>11</v>
      </c>
      <c r="D5" s="4" t="s">
        <v>254</v>
      </c>
    </row>
    <row r="7" spans="1:4" x14ac:dyDescent="0.3">
      <c r="B7" s="6" t="s">
        <v>33</v>
      </c>
      <c r="C7" s="5" t="s">
        <v>11</v>
      </c>
      <c r="D7" s="4" t="s">
        <v>546</v>
      </c>
    </row>
    <row r="8" spans="1:4" x14ac:dyDescent="0.3">
      <c r="B8" s="6"/>
    </row>
    <row r="9" spans="1:4" x14ac:dyDescent="0.3">
      <c r="B9" s="6" t="s">
        <v>52</v>
      </c>
      <c r="C9" s="5" t="s">
        <v>11</v>
      </c>
      <c r="D9" s="4" t="s">
        <v>548</v>
      </c>
    </row>
  </sheetData>
  <sheetProtection algorithmName="SHA-512" hashValue="w+bJLaK8A6ogMHcCcuiQd0saqrYYwyARWEnXtwymbDTKcJ4RE5mD0n4lEPWJx95c8IF0nX8ocMeqk923EPSx0A==" saltValue="vK9g2fu0hcNOdFPx7gxj5Q==" spinCount="100000" sheet="1" objects="1" scenarios="1"/>
  <hyperlinks>
    <hyperlink ref="B3" location="'KM1'!A1" display="EU KM1" xr:uid="{AEBE4BA6-6163-4E7E-A12F-7AA52006255B}"/>
    <hyperlink ref="B5" location="'OV1'!A1" display="EU OV1" xr:uid="{8B61BC1C-8FFB-4261-967B-184425FF9E4A}"/>
    <hyperlink ref="B7" location="'CMS1'!A1" display="EU CMS1" xr:uid="{91090CBE-6875-40F8-9276-19F790BD3828}"/>
    <hyperlink ref="B9" location="'CMS2'!A1" display="EU CMS2" xr:uid="{D6A74059-5630-455F-8C89-C7135B3EE82D}"/>
    <hyperlink ref="A1" location="'Table of contents'!A1" display="POWRÓT" xr:uid="{51FE6795-7736-4E8B-8EBA-6DE9A62DAF08}"/>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CA593-06DE-44A2-858E-5FD91D710BF0}">
  <sheetPr>
    <tabColor theme="7" tint="0.79998168889431442"/>
  </sheetPr>
  <dimension ref="A1:G54"/>
  <sheetViews>
    <sheetView workbookViewId="0"/>
  </sheetViews>
  <sheetFormatPr defaultColWidth="8.85546875" defaultRowHeight="12.75" x14ac:dyDescent="0.2"/>
  <cols>
    <col min="1" max="1" width="8.28515625" style="11" customWidth="1"/>
    <col min="2" max="2" width="55" style="11" customWidth="1"/>
    <col min="3" max="7" width="12.7109375" style="11" customWidth="1"/>
    <col min="8" max="16384" width="8.85546875" style="11"/>
  </cols>
  <sheetData>
    <row r="1" spans="1:7" ht="15" x14ac:dyDescent="0.25">
      <c r="A1" s="28" t="s">
        <v>451</v>
      </c>
      <c r="B1" s="8"/>
      <c r="C1" s="40"/>
      <c r="D1" s="41"/>
      <c r="E1" s="41"/>
      <c r="F1" s="9"/>
      <c r="G1" s="10" t="s">
        <v>286</v>
      </c>
    </row>
    <row r="2" spans="1:7" x14ac:dyDescent="0.2">
      <c r="A2" s="12"/>
      <c r="B2" s="9"/>
      <c r="C2" s="9"/>
      <c r="D2" s="9"/>
      <c r="E2" s="9"/>
      <c r="F2" s="9"/>
      <c r="G2" s="10" t="s">
        <v>285</v>
      </c>
    </row>
    <row r="3" spans="1:7" x14ac:dyDescent="0.2">
      <c r="C3" s="42"/>
      <c r="D3" s="42"/>
      <c r="E3" s="42"/>
      <c r="F3" s="42"/>
      <c r="G3" s="42"/>
    </row>
    <row r="4" spans="1:7" ht="13.5" thickBot="1" x14ac:dyDescent="0.25">
      <c r="A4" s="43"/>
      <c r="B4" s="44"/>
      <c r="C4" s="45" t="s">
        <v>0</v>
      </c>
      <c r="D4" s="45" t="s">
        <v>1</v>
      </c>
      <c r="E4" s="45" t="s">
        <v>2</v>
      </c>
      <c r="F4" s="45" t="s">
        <v>3</v>
      </c>
      <c r="G4" s="45" t="s">
        <v>4</v>
      </c>
    </row>
    <row r="5" spans="1:7" ht="13.5" thickBot="1" x14ac:dyDescent="0.25">
      <c r="A5" s="46"/>
      <c r="B5" s="46"/>
      <c r="C5" s="110">
        <v>45838</v>
      </c>
      <c r="D5" s="110">
        <v>45747</v>
      </c>
      <c r="E5" s="110">
        <v>45657</v>
      </c>
      <c r="F5" s="110">
        <v>45565</v>
      </c>
      <c r="G5" s="110">
        <v>45473</v>
      </c>
    </row>
    <row r="6" spans="1:7" x14ac:dyDescent="0.2">
      <c r="A6" s="47"/>
      <c r="B6" s="369" t="s">
        <v>452</v>
      </c>
      <c r="C6" s="369"/>
      <c r="D6" s="369"/>
      <c r="E6" s="369"/>
      <c r="F6" s="369"/>
      <c r="G6" s="369"/>
    </row>
    <row r="7" spans="1:7" x14ac:dyDescent="0.2">
      <c r="A7" s="48">
        <v>1</v>
      </c>
      <c r="B7" s="49" t="s">
        <v>453</v>
      </c>
      <c r="C7" s="50">
        <v>7026.7786287899999</v>
      </c>
      <c r="D7" s="50">
        <v>7029.2252638700002</v>
      </c>
      <c r="E7" s="50">
        <v>6688.4276892899998</v>
      </c>
      <c r="F7" s="50">
        <v>6763.85242887</v>
      </c>
      <c r="G7" s="50">
        <v>6178.9022851099999</v>
      </c>
    </row>
    <row r="8" spans="1:7" x14ac:dyDescent="0.2">
      <c r="A8" s="48">
        <v>2</v>
      </c>
      <c r="B8" s="49" t="s">
        <v>454</v>
      </c>
      <c r="C8" s="50">
        <v>7026.7786287899999</v>
      </c>
      <c r="D8" s="50">
        <v>7029.2252638700002</v>
      </c>
      <c r="E8" s="50">
        <v>6688.4276892899998</v>
      </c>
      <c r="F8" s="50">
        <v>6763.85242887</v>
      </c>
      <c r="G8" s="50">
        <v>6178.9022851099999</v>
      </c>
    </row>
    <row r="9" spans="1:7" x14ac:dyDescent="0.2">
      <c r="A9" s="48">
        <v>3</v>
      </c>
      <c r="B9" s="49" t="s">
        <v>455</v>
      </c>
      <c r="C9" s="50">
        <v>7963.0901684300006</v>
      </c>
      <c r="D9" s="50">
        <v>8041.7627941999999</v>
      </c>
      <c r="E9" s="50">
        <v>7776.3535620599996</v>
      </c>
      <c r="F9" s="50">
        <v>7928.8419405799996</v>
      </c>
      <c r="G9" s="50">
        <v>7420.95543576</v>
      </c>
    </row>
    <row r="10" spans="1:7" x14ac:dyDescent="0.2">
      <c r="A10" s="51"/>
      <c r="B10" s="93" t="s">
        <v>456</v>
      </c>
      <c r="C10" s="93"/>
      <c r="D10" s="93"/>
      <c r="E10" s="93"/>
      <c r="F10" s="93"/>
      <c r="G10" s="93"/>
    </row>
    <row r="11" spans="1:7" x14ac:dyDescent="0.2">
      <c r="A11" s="48">
        <v>4</v>
      </c>
      <c r="B11" s="49" t="s">
        <v>457</v>
      </c>
      <c r="C11" s="50">
        <f>[2]Mapping!D18/1000000</f>
        <v>46390.027588029996</v>
      </c>
      <c r="D11" s="50">
        <v>46390.027588030003</v>
      </c>
      <c r="E11" s="50">
        <v>45116.225654059999</v>
      </c>
      <c r="F11" s="50">
        <v>44208.003781170002</v>
      </c>
      <c r="G11" s="50">
        <v>43317.69343128</v>
      </c>
    </row>
    <row r="12" spans="1:7" ht="27" customHeight="1" thickBot="1" x14ac:dyDescent="0.25">
      <c r="A12" s="48" t="s">
        <v>53</v>
      </c>
      <c r="B12" s="49" t="s">
        <v>458</v>
      </c>
      <c r="C12" s="50">
        <f>[1]C_02_00_ABS!$E$8/1000000</f>
        <v>56455.629308330004</v>
      </c>
      <c r="D12" s="50">
        <v>46390.027588030003</v>
      </c>
      <c r="E12" s="50"/>
      <c r="F12" s="50"/>
      <c r="G12" s="50"/>
    </row>
    <row r="13" spans="1:7" ht="12.95" customHeight="1" thickBot="1" x14ac:dyDescent="0.25">
      <c r="A13" s="51"/>
      <c r="B13" s="413" t="s">
        <v>459</v>
      </c>
      <c r="C13" s="93"/>
      <c r="D13" s="93"/>
      <c r="E13" s="93"/>
      <c r="F13" s="93"/>
      <c r="G13" s="93"/>
    </row>
    <row r="14" spans="1:7" ht="15.75" thickBot="1" x14ac:dyDescent="0.25">
      <c r="A14" s="48">
        <v>5</v>
      </c>
      <c r="B14" s="414" t="s">
        <v>460</v>
      </c>
      <c r="C14" s="55">
        <v>0.13749282639999999</v>
      </c>
      <c r="D14" s="55">
        <v>0.1515244898</v>
      </c>
      <c r="E14" s="55">
        <v>0.14824883050000001</v>
      </c>
      <c r="F14" s="55">
        <v>0.15300063</v>
      </c>
      <c r="G14" s="55">
        <v>0.14264153500000001</v>
      </c>
    </row>
    <row r="15" spans="1:7" ht="27.75" customHeight="1" thickBot="1" x14ac:dyDescent="0.25">
      <c r="A15" s="48" t="s">
        <v>54</v>
      </c>
      <c r="B15" s="414" t="s">
        <v>461</v>
      </c>
      <c r="C15" s="55">
        <v>0.13749282639999999</v>
      </c>
      <c r="D15" s="55">
        <v>0.1515244898</v>
      </c>
      <c r="E15" s="55"/>
      <c r="F15" s="55"/>
      <c r="G15" s="55"/>
    </row>
    <row r="16" spans="1:7" x14ac:dyDescent="0.2">
      <c r="A16" s="48">
        <v>6</v>
      </c>
      <c r="B16" s="49" t="s">
        <v>462</v>
      </c>
      <c r="C16" s="55">
        <v>0.13749282639999999</v>
      </c>
      <c r="D16" s="55">
        <v>0.1515244898</v>
      </c>
      <c r="E16" s="55">
        <v>0.14824883050000001</v>
      </c>
      <c r="F16" s="55">
        <v>0.15300063</v>
      </c>
      <c r="G16" s="55">
        <v>0.14264153500000001</v>
      </c>
    </row>
    <row r="17" spans="1:7" x14ac:dyDescent="0.2">
      <c r="A17" s="48" t="s">
        <v>55</v>
      </c>
      <c r="B17" s="49" t="s">
        <v>463</v>
      </c>
      <c r="C17" s="55">
        <v>0.13749282639999999</v>
      </c>
      <c r="D17" s="55">
        <v>0.1515244898</v>
      </c>
      <c r="E17" s="55"/>
      <c r="F17" s="55"/>
      <c r="G17" s="55"/>
    </row>
    <row r="18" spans="1:7" x14ac:dyDescent="0.2">
      <c r="A18" s="48">
        <v>7</v>
      </c>
      <c r="B18" s="49" t="s">
        <v>464</v>
      </c>
      <c r="C18" s="55">
        <v>0.1558136141</v>
      </c>
      <c r="D18" s="55">
        <v>0.17335111040000001</v>
      </c>
      <c r="E18" s="55">
        <v>0.17236267990000001</v>
      </c>
      <c r="F18" s="55">
        <v>0.17935308680000001</v>
      </c>
      <c r="G18" s="55">
        <v>0.1713146488</v>
      </c>
    </row>
    <row r="19" spans="1:7" x14ac:dyDescent="0.2">
      <c r="A19" s="48" t="s">
        <v>56</v>
      </c>
      <c r="B19" s="49" t="s">
        <v>465</v>
      </c>
      <c r="C19" s="55">
        <v>0.1558136141</v>
      </c>
      <c r="D19" s="55">
        <v>0.17335111040000001</v>
      </c>
      <c r="E19" s="55"/>
      <c r="F19" s="55"/>
      <c r="G19" s="55"/>
    </row>
    <row r="20" spans="1:7" ht="38.25" x14ac:dyDescent="0.2">
      <c r="A20" s="51"/>
      <c r="B20" s="368" t="s">
        <v>466</v>
      </c>
      <c r="C20" s="368"/>
      <c r="D20" s="368"/>
      <c r="E20" s="368"/>
      <c r="F20" s="368"/>
      <c r="G20" s="368"/>
    </row>
    <row r="21" spans="1:7" ht="25.5" x14ac:dyDescent="0.2">
      <c r="A21" s="48" t="s">
        <v>48</v>
      </c>
      <c r="B21" s="30" t="s">
        <v>467</v>
      </c>
      <c r="C21" s="55">
        <v>0</v>
      </c>
      <c r="D21" s="55">
        <v>0</v>
      </c>
      <c r="E21" s="55">
        <v>1.4600000000000002E-2</v>
      </c>
      <c r="F21" s="55">
        <v>1.4600000000000002E-2</v>
      </c>
      <c r="G21" s="55">
        <v>1.4600000000000002E-2</v>
      </c>
    </row>
    <row r="22" spans="1:7" x14ac:dyDescent="0.2">
      <c r="A22" s="48" t="s">
        <v>49</v>
      </c>
      <c r="B22" s="30" t="s">
        <v>468</v>
      </c>
      <c r="C22" s="55">
        <v>0</v>
      </c>
      <c r="D22" s="55">
        <v>0</v>
      </c>
      <c r="E22" s="55">
        <v>8.199999999999999E-3</v>
      </c>
      <c r="F22" s="55">
        <v>8.199999999999999E-3</v>
      </c>
      <c r="G22" s="55">
        <v>8.199999999999999E-3</v>
      </c>
    </row>
    <row r="23" spans="1:7" x14ac:dyDescent="0.2">
      <c r="A23" s="48" t="s">
        <v>50</v>
      </c>
      <c r="B23" s="30" t="s">
        <v>469</v>
      </c>
      <c r="C23" s="55">
        <v>0</v>
      </c>
      <c r="D23" s="55">
        <v>0</v>
      </c>
      <c r="E23" s="55">
        <v>1.0999999999999996E-2</v>
      </c>
      <c r="F23" s="55">
        <v>1.0999999999999996E-2</v>
      </c>
      <c r="G23" s="55">
        <v>1.0999999999999996E-2</v>
      </c>
    </row>
    <row r="24" spans="1:7" x14ac:dyDescent="0.2">
      <c r="A24" s="48" t="s">
        <v>57</v>
      </c>
      <c r="B24" s="30" t="s">
        <v>470</v>
      </c>
      <c r="C24" s="55">
        <v>0.08</v>
      </c>
      <c r="D24" s="55">
        <v>0.08</v>
      </c>
      <c r="E24" s="55">
        <v>9.4600000000000004E-2</v>
      </c>
      <c r="F24" s="55">
        <v>9.4600000000000004E-2</v>
      </c>
      <c r="G24" s="55">
        <v>9.4600000000000004E-2</v>
      </c>
    </row>
    <row r="25" spans="1:7" ht="12.95" customHeight="1" x14ac:dyDescent="0.2">
      <c r="A25" s="51"/>
      <c r="B25" s="368" t="s">
        <v>471</v>
      </c>
      <c r="C25" s="368"/>
      <c r="D25" s="368"/>
      <c r="E25" s="368"/>
      <c r="F25" s="368"/>
      <c r="G25" s="368"/>
    </row>
    <row r="26" spans="1:7" x14ac:dyDescent="0.2">
      <c r="A26" s="48">
        <v>8</v>
      </c>
      <c r="B26" s="49" t="s">
        <v>472</v>
      </c>
      <c r="C26" s="55">
        <v>2.5000000000000001E-2</v>
      </c>
      <c r="D26" s="55">
        <v>2.5000000000016967E-2</v>
      </c>
      <c r="E26" s="55">
        <v>2.499999999995383E-2</v>
      </c>
      <c r="F26" s="55">
        <v>2.4999999999958843E-2</v>
      </c>
      <c r="G26" s="55">
        <v>2.5000000000012089E-2</v>
      </c>
    </row>
    <row r="27" spans="1:7" ht="25.5" x14ac:dyDescent="0.2">
      <c r="A27" s="48" t="s">
        <v>12</v>
      </c>
      <c r="B27" s="49" t="s">
        <v>473</v>
      </c>
      <c r="C27" s="55">
        <v>0</v>
      </c>
      <c r="D27" s="55">
        <v>0</v>
      </c>
      <c r="E27" s="55">
        <v>0</v>
      </c>
      <c r="F27" s="55">
        <v>0</v>
      </c>
      <c r="G27" s="55">
        <v>0</v>
      </c>
    </row>
    <row r="28" spans="1:7" x14ac:dyDescent="0.2">
      <c r="A28" s="48">
        <v>9</v>
      </c>
      <c r="B28" s="49" t="s">
        <v>474</v>
      </c>
      <c r="C28" s="55">
        <v>0</v>
      </c>
      <c r="D28" s="55">
        <v>0</v>
      </c>
      <c r="E28" s="55">
        <v>0</v>
      </c>
      <c r="F28" s="55">
        <v>0</v>
      </c>
      <c r="G28" s="55">
        <v>0</v>
      </c>
    </row>
    <row r="29" spans="1:7" x14ac:dyDescent="0.2">
      <c r="A29" s="48" t="s">
        <v>58</v>
      </c>
      <c r="B29" s="49" t="s">
        <v>475</v>
      </c>
      <c r="C29" s="55">
        <v>0</v>
      </c>
      <c r="D29" s="55">
        <v>0</v>
      </c>
      <c r="E29" s="55">
        <v>0</v>
      </c>
      <c r="F29" s="55">
        <v>0</v>
      </c>
      <c r="G29" s="55">
        <v>0</v>
      </c>
    </row>
    <row r="30" spans="1:7" x14ac:dyDescent="0.2">
      <c r="A30" s="48">
        <v>10</v>
      </c>
      <c r="B30" s="49" t="s">
        <v>476</v>
      </c>
      <c r="C30" s="55">
        <v>0</v>
      </c>
      <c r="D30" s="55">
        <v>0</v>
      </c>
      <c r="E30" s="55">
        <v>0</v>
      </c>
      <c r="F30" s="55">
        <v>0</v>
      </c>
      <c r="G30" s="55">
        <v>0</v>
      </c>
    </row>
    <row r="31" spans="1:7" x14ac:dyDescent="0.2">
      <c r="A31" s="48" t="s">
        <v>59</v>
      </c>
      <c r="B31" s="30" t="s">
        <v>477</v>
      </c>
      <c r="C31" s="55">
        <v>2.500000000075333E-3</v>
      </c>
      <c r="D31" s="55">
        <v>2.4999999999338355E-3</v>
      </c>
      <c r="E31" s="55">
        <v>2.5000000000415536E-3</v>
      </c>
      <c r="F31" s="55">
        <v>2.5000000000899585E-3</v>
      </c>
      <c r="G31" s="55">
        <v>2.4999999998803028E-3</v>
      </c>
    </row>
    <row r="32" spans="1:7" x14ac:dyDescent="0.2">
      <c r="A32" s="48">
        <v>11</v>
      </c>
      <c r="B32" s="49" t="s">
        <v>478</v>
      </c>
      <c r="C32" s="55">
        <v>2.7500000000045981E-2</v>
      </c>
      <c r="D32" s="55">
        <v>2.7499999999950803E-2</v>
      </c>
      <c r="E32" s="55">
        <v>2.7499999999995382E-2</v>
      </c>
      <c r="F32" s="55">
        <v>2.7500000000057902E-2</v>
      </c>
      <c r="G32" s="55">
        <v>2.7499999999892392E-2</v>
      </c>
    </row>
    <row r="33" spans="1:7" x14ac:dyDescent="0.2">
      <c r="A33" s="48" t="s">
        <v>60</v>
      </c>
      <c r="B33" s="49" t="s">
        <v>479</v>
      </c>
      <c r="C33" s="55">
        <v>0.1075</v>
      </c>
      <c r="D33" s="55">
        <v>0.1075</v>
      </c>
      <c r="E33" s="55">
        <v>0.1221</v>
      </c>
      <c r="F33" s="55">
        <v>0.1221</v>
      </c>
      <c r="G33" s="55">
        <v>0.1221</v>
      </c>
    </row>
    <row r="34" spans="1:7" ht="25.5" x14ac:dyDescent="0.2">
      <c r="A34" s="48">
        <v>12</v>
      </c>
      <c r="B34" s="49" t="s">
        <v>480</v>
      </c>
      <c r="C34" s="57">
        <v>7.5813614137567889E-2</v>
      </c>
      <c r="D34" s="57">
        <v>9.1524489838534784E-2</v>
      </c>
      <c r="E34" s="57">
        <v>7.7248830488912359E-2</v>
      </c>
      <c r="F34" s="57">
        <v>8.2000629984429918E-2</v>
      </c>
      <c r="G34" s="57">
        <v>7.1641535032635248E-2</v>
      </c>
    </row>
    <row r="35" spans="1:7" x14ac:dyDescent="0.2">
      <c r="A35" s="51"/>
      <c r="B35" s="93" t="s">
        <v>263</v>
      </c>
      <c r="C35" s="93"/>
      <c r="D35" s="93"/>
      <c r="E35" s="93"/>
      <c r="F35" s="93"/>
      <c r="G35" s="93"/>
    </row>
    <row r="36" spans="1:7" x14ac:dyDescent="0.2">
      <c r="A36" s="48">
        <v>13</v>
      </c>
      <c r="B36" s="52" t="s">
        <v>481</v>
      </c>
      <c r="C36" s="50">
        <v>151075.51987126001</v>
      </c>
      <c r="D36" s="50">
        <v>147397.16885754</v>
      </c>
      <c r="E36" s="50">
        <v>144076.5069138</v>
      </c>
      <c r="F36" s="50">
        <v>140417.29458613001</v>
      </c>
      <c r="G36" s="50">
        <v>140174.1639816</v>
      </c>
    </row>
    <row r="37" spans="1:7" x14ac:dyDescent="0.2">
      <c r="A37" s="29">
        <v>14</v>
      </c>
      <c r="B37" s="53" t="s">
        <v>263</v>
      </c>
      <c r="C37" s="92">
        <v>4.6511695800000002E-2</v>
      </c>
      <c r="D37" s="92">
        <v>4.7689011400000002E-2</v>
      </c>
      <c r="E37" s="92">
        <v>4.6422750200000001E-2</v>
      </c>
      <c r="F37" s="92">
        <v>4.81696535E-2</v>
      </c>
      <c r="G37" s="92">
        <v>4.4057986100000002E-2</v>
      </c>
    </row>
    <row r="38" spans="1:7" ht="25.5" x14ac:dyDescent="0.2">
      <c r="A38" s="51"/>
      <c r="B38" s="368" t="s">
        <v>482</v>
      </c>
      <c r="C38" s="368"/>
      <c r="D38" s="368"/>
      <c r="E38" s="368"/>
      <c r="F38" s="368"/>
      <c r="G38" s="368"/>
    </row>
    <row r="39" spans="1:7" ht="25.5" x14ac:dyDescent="0.2">
      <c r="A39" s="29" t="s">
        <v>61</v>
      </c>
      <c r="B39" s="30" t="s">
        <v>483</v>
      </c>
      <c r="C39" s="56">
        <v>0</v>
      </c>
      <c r="D39" s="56">
        <v>0</v>
      </c>
      <c r="E39" s="56">
        <v>0</v>
      </c>
      <c r="F39" s="56">
        <v>0</v>
      </c>
      <c r="G39" s="56">
        <v>0</v>
      </c>
    </row>
    <row r="40" spans="1:7" x14ac:dyDescent="0.2">
      <c r="A40" s="29" t="s">
        <v>62</v>
      </c>
      <c r="B40" s="30" t="s">
        <v>484</v>
      </c>
      <c r="C40" s="56">
        <v>0</v>
      </c>
      <c r="D40" s="56">
        <v>0</v>
      </c>
      <c r="E40" s="56">
        <v>0</v>
      </c>
      <c r="F40" s="56">
        <v>0</v>
      </c>
      <c r="G40" s="56">
        <v>0</v>
      </c>
    </row>
    <row r="41" spans="1:7" x14ac:dyDescent="0.2">
      <c r="A41" s="29" t="s">
        <v>63</v>
      </c>
      <c r="B41" s="30" t="s">
        <v>485</v>
      </c>
      <c r="C41" s="56">
        <v>0.03</v>
      </c>
      <c r="D41" s="56">
        <v>0.03</v>
      </c>
      <c r="E41" s="56">
        <v>0.03</v>
      </c>
      <c r="F41" s="56">
        <v>0.03</v>
      </c>
      <c r="G41" s="56">
        <v>0.03</v>
      </c>
    </row>
    <row r="42" spans="1:7" ht="29.1" customHeight="1" x14ac:dyDescent="0.2">
      <c r="A42" s="51"/>
      <c r="B42" s="370" t="s">
        <v>486</v>
      </c>
      <c r="C42" s="370"/>
      <c r="D42" s="370"/>
      <c r="E42" s="370"/>
      <c r="F42" s="370"/>
      <c r="G42" s="370"/>
    </row>
    <row r="43" spans="1:7" x14ac:dyDescent="0.2">
      <c r="A43" s="29" t="s">
        <v>64</v>
      </c>
      <c r="B43" s="30" t="s">
        <v>487</v>
      </c>
      <c r="C43" s="56">
        <v>0</v>
      </c>
      <c r="D43" s="56">
        <v>0</v>
      </c>
      <c r="E43" s="56">
        <v>0</v>
      </c>
      <c r="F43" s="56">
        <v>0</v>
      </c>
      <c r="G43" s="56">
        <v>0</v>
      </c>
    </row>
    <row r="44" spans="1:7" x14ac:dyDescent="0.2">
      <c r="A44" s="29" t="s">
        <v>65</v>
      </c>
      <c r="B44" s="30" t="s">
        <v>488</v>
      </c>
      <c r="C44" s="56">
        <v>0.03</v>
      </c>
      <c r="D44" s="56">
        <v>0.03</v>
      </c>
      <c r="E44" s="56">
        <v>0.03</v>
      </c>
      <c r="F44" s="56">
        <v>0.03</v>
      </c>
      <c r="G44" s="56">
        <v>0.03</v>
      </c>
    </row>
    <row r="45" spans="1:7" x14ac:dyDescent="0.2">
      <c r="A45" s="51"/>
      <c r="B45" s="93" t="s">
        <v>489</v>
      </c>
      <c r="C45" s="93"/>
      <c r="D45" s="93"/>
      <c r="E45" s="93"/>
      <c r="F45" s="93"/>
      <c r="G45" s="93"/>
    </row>
    <row r="46" spans="1:7" x14ac:dyDescent="0.2">
      <c r="A46" s="48">
        <v>15</v>
      </c>
      <c r="B46" s="52" t="s">
        <v>490</v>
      </c>
      <c r="C46" s="50">
        <v>61125.040207999999</v>
      </c>
      <c r="D46" s="50">
        <v>57777.915518000002</v>
      </c>
      <c r="E46" s="50">
        <v>53576.335229999997</v>
      </c>
      <c r="F46" s="50">
        <v>49336.712083999999</v>
      </c>
      <c r="G46" s="50">
        <v>49937.779700999999</v>
      </c>
    </row>
    <row r="47" spans="1:7" x14ac:dyDescent="0.2">
      <c r="A47" s="29" t="s">
        <v>66</v>
      </c>
      <c r="B47" s="53" t="s">
        <v>491</v>
      </c>
      <c r="C47" s="50">
        <v>16705.238885999999</v>
      </c>
      <c r="D47" s="50">
        <v>16119.312219000001</v>
      </c>
      <c r="E47" s="50">
        <v>16392.143445000002</v>
      </c>
      <c r="F47" s="50">
        <v>15468.155326</v>
      </c>
      <c r="G47" s="50">
        <v>16916.430539000001</v>
      </c>
    </row>
    <row r="48" spans="1:7" x14ac:dyDescent="0.2">
      <c r="A48" s="29" t="s">
        <v>67</v>
      </c>
      <c r="B48" s="53" t="s">
        <v>492</v>
      </c>
      <c r="C48" s="50">
        <v>1929.506621</v>
      </c>
      <c r="D48" s="50">
        <v>2297.6286460000001</v>
      </c>
      <c r="E48" s="50">
        <v>1952.100717</v>
      </c>
      <c r="F48" s="50">
        <v>1942.5292649999999</v>
      </c>
      <c r="G48" s="50">
        <v>2115.1616120000003</v>
      </c>
    </row>
    <row r="49" spans="1:7" ht="13.5" thickBot="1" x14ac:dyDescent="0.25">
      <c r="A49" s="48">
        <v>16</v>
      </c>
      <c r="B49" s="52" t="s">
        <v>493</v>
      </c>
      <c r="C49" s="50">
        <v>14775.732265000001</v>
      </c>
      <c r="D49" s="50">
        <v>13821.683573</v>
      </c>
      <c r="E49" s="50">
        <v>14440.042728</v>
      </c>
      <c r="F49" s="50">
        <v>13525.626061000001</v>
      </c>
      <c r="G49" s="50">
        <v>14801.268926999999</v>
      </c>
    </row>
    <row r="50" spans="1:7" ht="13.5" thickBot="1" x14ac:dyDescent="0.25">
      <c r="A50" s="51">
        <v>17</v>
      </c>
      <c r="B50" s="93" t="s">
        <v>68</v>
      </c>
      <c r="C50" s="94">
        <v>4.1368535319762039</v>
      </c>
      <c r="D50" s="95">
        <v>4.18023717681299</v>
      </c>
      <c r="E50" s="95">
        <v>3.7102615441789988</v>
      </c>
      <c r="F50" s="95">
        <v>3.6476472040180261</v>
      </c>
      <c r="G50" s="95">
        <v>3.3738850329180292</v>
      </c>
    </row>
    <row r="51" spans="1:7" ht="13.5" thickBot="1" x14ac:dyDescent="0.25">
      <c r="A51" s="48">
        <v>18</v>
      </c>
      <c r="B51" s="52" t="s">
        <v>494</v>
      </c>
      <c r="C51" s="96">
        <v>127411.4068725</v>
      </c>
      <c r="D51" s="97">
        <v>125035.89450775</v>
      </c>
      <c r="E51" s="97">
        <v>121712.42078985002</v>
      </c>
      <c r="F51" s="97">
        <v>118034.18999589002</v>
      </c>
      <c r="G51" s="97">
        <v>112882.44921470499</v>
      </c>
    </row>
    <row r="52" spans="1:7" ht="13.5" thickBot="1" x14ac:dyDescent="0.25">
      <c r="A52" s="48">
        <v>19</v>
      </c>
      <c r="B52" s="54" t="s">
        <v>495</v>
      </c>
      <c r="C52" s="96">
        <v>61808.784680850011</v>
      </c>
      <c r="D52" s="97">
        <v>62209.185655143498</v>
      </c>
      <c r="E52" s="97">
        <v>61992.439710600513</v>
      </c>
      <c r="F52" s="97">
        <v>62840.905311886032</v>
      </c>
      <c r="G52" s="97">
        <v>58427.067102236004</v>
      </c>
    </row>
    <row r="53" spans="1:7" ht="13.5" thickBot="1" x14ac:dyDescent="0.25">
      <c r="A53" s="51">
        <v>20</v>
      </c>
      <c r="B53" s="93" t="s">
        <v>496</v>
      </c>
      <c r="C53" s="94">
        <v>2.0613802314733976</v>
      </c>
      <c r="D53" s="95">
        <v>2.0099265597348634</v>
      </c>
      <c r="E53" s="95">
        <v>1.9633429714662056</v>
      </c>
      <c r="F53" s="95">
        <v>1.878301870574173</v>
      </c>
      <c r="G53" s="95">
        <v>1.9320232011164049</v>
      </c>
    </row>
    <row r="54" spans="1:7" x14ac:dyDescent="0.2">
      <c r="A54" s="10"/>
      <c r="B54" s="9"/>
      <c r="C54" s="9"/>
      <c r="D54" s="9"/>
      <c r="E54" s="9"/>
      <c r="F54" s="9"/>
      <c r="G54" s="9"/>
    </row>
  </sheetData>
  <sheetProtection algorithmName="SHA-512" hashValue="hN31VOMEYfSCdpAW1nOzI/xK7U0je7O3lJKdeLzdmScU0x4fGCT0/i1W7t++dKnBY1B5bdkYdFSzyoAtVHowUg==" saltValue="ZZesxrxJOZaLZSijwHpTKg==" spinCount="100000"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4F7EA-826E-4263-AEAD-76187141CA6D}">
  <sheetPr>
    <tabColor theme="7" tint="0.79998168889431442"/>
  </sheetPr>
  <dimension ref="A1:F43"/>
  <sheetViews>
    <sheetView workbookViewId="0"/>
  </sheetViews>
  <sheetFormatPr defaultColWidth="8.85546875" defaultRowHeight="12" x14ac:dyDescent="0.2"/>
  <cols>
    <col min="1" max="1" width="2.85546875" style="9" customWidth="1"/>
    <col min="2" max="2" width="7.85546875" style="9" customWidth="1"/>
    <col min="3" max="3" width="52.140625" style="9" customWidth="1"/>
    <col min="4" max="6" width="16.7109375" style="9" customWidth="1"/>
    <col min="7" max="16384" width="8.85546875" style="9"/>
  </cols>
  <sheetData>
    <row r="1" spans="1:6" x14ac:dyDescent="0.2">
      <c r="A1" s="2"/>
      <c r="B1" s="2"/>
      <c r="C1" s="2"/>
      <c r="D1" s="2"/>
      <c r="E1" s="2"/>
      <c r="F1" s="2"/>
    </row>
    <row r="2" spans="1:6" ht="15" x14ac:dyDescent="0.25">
      <c r="A2" s="2"/>
      <c r="B2" s="28" t="s">
        <v>497</v>
      </c>
      <c r="C2" s="8"/>
      <c r="D2" s="13"/>
      <c r="E2" s="8"/>
      <c r="F2" s="39"/>
    </row>
    <row r="3" spans="1:6" x14ac:dyDescent="0.2">
      <c r="A3" s="2"/>
      <c r="B3" s="2"/>
      <c r="C3" s="2"/>
      <c r="D3" s="2"/>
      <c r="E3" s="2"/>
      <c r="F3" s="10" t="s">
        <v>286</v>
      </c>
    </row>
    <row r="4" spans="1:6" ht="12.75" thickBot="1" x14ac:dyDescent="0.25">
      <c r="A4" s="2"/>
      <c r="B4" s="2"/>
      <c r="C4" s="2"/>
      <c r="D4" s="2"/>
      <c r="E4" s="2"/>
      <c r="F4" s="10" t="s">
        <v>285</v>
      </c>
    </row>
    <row r="5" spans="1:6" ht="26.25" thickBot="1" x14ac:dyDescent="0.25">
      <c r="A5" s="2"/>
      <c r="B5" s="436"/>
      <c r="C5" s="436"/>
      <c r="D5" s="439" t="s">
        <v>498</v>
      </c>
      <c r="E5" s="439"/>
      <c r="F5" s="415" t="s">
        <v>499</v>
      </c>
    </row>
    <row r="6" spans="1:6" ht="13.5" thickBot="1" x14ac:dyDescent="0.25">
      <c r="A6" s="2"/>
      <c r="B6" s="437"/>
      <c r="C6" s="437"/>
      <c r="D6" s="29" t="s">
        <v>0</v>
      </c>
      <c r="E6" s="29" t="s">
        <v>1</v>
      </c>
      <c r="F6" s="29" t="s">
        <v>2</v>
      </c>
    </row>
    <row r="7" spans="1:6" ht="13.5" thickBot="1" x14ac:dyDescent="0.25">
      <c r="A7" s="2"/>
      <c r="B7" s="438"/>
      <c r="C7" s="438"/>
      <c r="D7" s="110">
        <v>45838</v>
      </c>
      <c r="E7" s="110">
        <v>45747</v>
      </c>
      <c r="F7" s="110">
        <v>45838</v>
      </c>
    </row>
    <row r="8" spans="1:6" ht="12.75" x14ac:dyDescent="0.2">
      <c r="A8" s="2"/>
      <c r="B8" s="36">
        <v>1</v>
      </c>
      <c r="C8" s="37" t="s">
        <v>500</v>
      </c>
      <c r="D8" s="38">
        <v>33660.633743320002</v>
      </c>
      <c r="E8" s="38">
        <v>33012.891822809994</v>
      </c>
      <c r="F8" s="38">
        <v>2692.8506994656004</v>
      </c>
    </row>
    <row r="9" spans="1:6" ht="12.75" x14ac:dyDescent="0.2">
      <c r="A9" s="2"/>
      <c r="B9" s="29">
        <v>2</v>
      </c>
      <c r="C9" s="32" t="s">
        <v>503</v>
      </c>
      <c r="D9" s="31">
        <v>24770.830714789998</v>
      </c>
      <c r="E9" s="31">
        <v>23673.041012379999</v>
      </c>
      <c r="F9" s="31">
        <v>1981.6664571831998</v>
      </c>
    </row>
    <row r="10" spans="1:6" ht="12.75" x14ac:dyDescent="0.2">
      <c r="A10" s="2"/>
      <c r="B10" s="29">
        <v>3</v>
      </c>
      <c r="C10" s="32" t="s">
        <v>501</v>
      </c>
      <c r="D10" s="31">
        <v>0</v>
      </c>
      <c r="E10" s="31">
        <v>0</v>
      </c>
      <c r="F10" s="31">
        <v>0</v>
      </c>
    </row>
    <row r="11" spans="1:6" ht="12.75" x14ac:dyDescent="0.2">
      <c r="A11" s="2"/>
      <c r="B11" s="29">
        <v>4</v>
      </c>
      <c r="C11" s="32" t="s">
        <v>502</v>
      </c>
      <c r="D11" s="31">
        <v>0</v>
      </c>
      <c r="E11" s="31">
        <v>0</v>
      </c>
      <c r="F11" s="31">
        <v>0</v>
      </c>
    </row>
    <row r="12" spans="1:6" ht="12.75" x14ac:dyDescent="0.2">
      <c r="A12" s="2"/>
      <c r="B12" s="29" t="s">
        <v>14</v>
      </c>
      <c r="C12" s="32" t="s">
        <v>504</v>
      </c>
      <c r="D12" s="31">
        <v>0</v>
      </c>
      <c r="E12" s="31">
        <v>0</v>
      </c>
      <c r="F12" s="31">
        <v>0</v>
      </c>
    </row>
    <row r="13" spans="1:6" ht="12.75" x14ac:dyDescent="0.2">
      <c r="A13" s="2"/>
      <c r="B13" s="29">
        <v>5</v>
      </c>
      <c r="C13" s="32" t="s">
        <v>505</v>
      </c>
      <c r="D13" s="31">
        <v>8466.479063159999</v>
      </c>
      <c r="E13" s="31">
        <v>8895.0960340599995</v>
      </c>
      <c r="F13" s="31">
        <v>677.31832505279988</v>
      </c>
    </row>
    <row r="14" spans="1:6" ht="12.75" x14ac:dyDescent="0.2">
      <c r="A14" s="2"/>
      <c r="B14" s="99">
        <v>6</v>
      </c>
      <c r="C14" s="100" t="s">
        <v>506</v>
      </c>
      <c r="D14" s="101">
        <v>250.85930630000001</v>
      </c>
      <c r="E14" s="101">
        <v>200.26210881</v>
      </c>
      <c r="F14" s="101">
        <v>20.068744504000001</v>
      </c>
    </row>
    <row r="15" spans="1:6" ht="12.75" x14ac:dyDescent="0.2">
      <c r="A15" s="2"/>
      <c r="B15" s="29">
        <v>7</v>
      </c>
      <c r="C15" s="32" t="s">
        <v>507</v>
      </c>
      <c r="D15" s="31">
        <v>189.22919653</v>
      </c>
      <c r="E15" s="31">
        <v>139.29810616</v>
      </c>
      <c r="F15" s="31">
        <v>15.138335722400001</v>
      </c>
    </row>
    <row r="16" spans="1:6" ht="12.75" x14ac:dyDescent="0.2">
      <c r="A16" s="2"/>
      <c r="B16" s="29">
        <v>8</v>
      </c>
      <c r="C16" s="32" t="s">
        <v>508</v>
      </c>
      <c r="D16" s="31">
        <v>0</v>
      </c>
      <c r="E16" s="31">
        <v>0</v>
      </c>
      <c r="F16" s="31">
        <v>0</v>
      </c>
    </row>
    <row r="17" spans="1:6" ht="12.75" x14ac:dyDescent="0.2">
      <c r="A17" s="2"/>
      <c r="B17" s="29" t="s">
        <v>12</v>
      </c>
      <c r="C17" s="32" t="s">
        <v>509</v>
      </c>
      <c r="D17" s="31">
        <v>17.101158219999999</v>
      </c>
      <c r="E17" s="31">
        <v>13.3921455</v>
      </c>
      <c r="F17" s="31">
        <v>1.3680926575999999</v>
      </c>
    </row>
    <row r="18" spans="1:6" ht="12.75" x14ac:dyDescent="0.2">
      <c r="A18" s="2"/>
      <c r="B18" s="29">
        <v>9</v>
      </c>
      <c r="C18" s="32" t="s">
        <v>510</v>
      </c>
      <c r="D18" s="31">
        <v>44.528951550000016</v>
      </c>
      <c r="E18" s="31">
        <v>47.57185715</v>
      </c>
      <c r="F18" s="31">
        <v>3.5623161240000014</v>
      </c>
    </row>
    <row r="19" spans="1:6" ht="12.75" x14ac:dyDescent="0.2">
      <c r="A19" s="2"/>
      <c r="B19" s="99">
        <v>10</v>
      </c>
      <c r="C19" s="102" t="s">
        <v>511</v>
      </c>
      <c r="D19" s="101">
        <v>350.22574473000003</v>
      </c>
      <c r="E19" s="101">
        <v>248.59801977000001</v>
      </c>
      <c r="F19" s="101">
        <v>28.018059578400003</v>
      </c>
    </row>
    <row r="20" spans="1:6" ht="12.75" x14ac:dyDescent="0.2">
      <c r="A20" s="2"/>
      <c r="B20" s="29" t="s">
        <v>13</v>
      </c>
      <c r="C20" s="32" t="s">
        <v>512</v>
      </c>
      <c r="D20" s="31">
        <v>0</v>
      </c>
      <c r="E20" s="31">
        <v>0</v>
      </c>
      <c r="F20" s="31">
        <v>0</v>
      </c>
    </row>
    <row r="21" spans="1:6" ht="12.75" x14ac:dyDescent="0.2">
      <c r="A21" s="2"/>
      <c r="B21" s="29" t="s">
        <v>29</v>
      </c>
      <c r="C21" s="32" t="s">
        <v>513</v>
      </c>
      <c r="D21" s="31">
        <v>350.22574473000003</v>
      </c>
      <c r="E21" s="31">
        <v>248.59801977000001</v>
      </c>
      <c r="F21" s="31">
        <v>28.018059578400003</v>
      </c>
    </row>
    <row r="22" spans="1:6" ht="12.75" x14ac:dyDescent="0.2">
      <c r="A22" s="2"/>
      <c r="B22" s="29" t="s">
        <v>30</v>
      </c>
      <c r="C22" s="32" t="s">
        <v>514</v>
      </c>
      <c r="D22" s="31">
        <v>0</v>
      </c>
      <c r="E22" s="31">
        <v>0</v>
      </c>
      <c r="F22" s="31">
        <v>0</v>
      </c>
    </row>
    <row r="23" spans="1:6" ht="12.75" x14ac:dyDescent="0.2">
      <c r="A23" s="2"/>
      <c r="B23" s="99">
        <v>15</v>
      </c>
      <c r="C23" s="100" t="s">
        <v>515</v>
      </c>
      <c r="D23" s="101">
        <v>0</v>
      </c>
      <c r="E23" s="101">
        <v>0</v>
      </c>
      <c r="F23" s="101">
        <v>0</v>
      </c>
    </row>
    <row r="24" spans="1:6" ht="12.75" x14ac:dyDescent="0.2">
      <c r="A24" s="2"/>
      <c r="B24" s="36">
        <v>16</v>
      </c>
      <c r="C24" s="37" t="s">
        <v>516</v>
      </c>
      <c r="D24" s="38">
        <v>4592.5221051100007</v>
      </c>
      <c r="E24" s="38">
        <v>4105.3959591399998</v>
      </c>
      <c r="F24" s="38">
        <v>367.40176840880008</v>
      </c>
    </row>
    <row r="25" spans="1:6" ht="12.75" x14ac:dyDescent="0.2">
      <c r="A25" s="2"/>
      <c r="B25" s="29">
        <v>17</v>
      </c>
      <c r="C25" s="32" t="s">
        <v>517</v>
      </c>
      <c r="D25" s="31"/>
      <c r="E25" s="31"/>
      <c r="F25" s="31"/>
    </row>
    <row r="26" spans="1:6" ht="12.75" x14ac:dyDescent="0.2">
      <c r="A26" s="2"/>
      <c r="B26" s="29">
        <v>18</v>
      </c>
      <c r="C26" s="32" t="s">
        <v>518</v>
      </c>
      <c r="D26" s="31"/>
      <c r="E26" s="31"/>
      <c r="F26" s="31"/>
    </row>
    <row r="27" spans="1:6" ht="12.75" x14ac:dyDescent="0.2">
      <c r="A27" s="2"/>
      <c r="B27" s="29">
        <v>19</v>
      </c>
      <c r="C27" s="32" t="s">
        <v>519</v>
      </c>
      <c r="D27" s="31">
        <v>4592.5221051100007</v>
      </c>
      <c r="E27" s="31">
        <v>4105.3959591399998</v>
      </c>
      <c r="F27" s="31">
        <v>367.40176840880008</v>
      </c>
    </row>
    <row r="28" spans="1:6" ht="12.75" x14ac:dyDescent="0.2">
      <c r="A28" s="2"/>
      <c r="B28" s="29" t="s">
        <v>15</v>
      </c>
      <c r="C28" s="32" t="s">
        <v>520</v>
      </c>
      <c r="D28" s="31">
        <v>370.1262625</v>
      </c>
      <c r="E28" s="31">
        <v>279.56855024999999</v>
      </c>
      <c r="F28" s="31">
        <v>29.610101</v>
      </c>
    </row>
    <row r="29" spans="1:6" ht="12.75" x14ac:dyDescent="0.2">
      <c r="A29" s="2"/>
      <c r="B29" s="36">
        <v>20</v>
      </c>
      <c r="C29" s="37" t="s">
        <v>521</v>
      </c>
      <c r="D29" s="38">
        <v>379.59389199999998</v>
      </c>
      <c r="E29" s="38">
        <v>261.02634449999999</v>
      </c>
      <c r="F29" s="38">
        <v>30.367511359999998</v>
      </c>
    </row>
    <row r="30" spans="1:6" ht="12.75" x14ac:dyDescent="0.2">
      <c r="A30" s="2"/>
      <c r="B30" s="29">
        <v>21</v>
      </c>
      <c r="C30" s="32" t="s">
        <v>507</v>
      </c>
      <c r="D30" s="31">
        <v>0</v>
      </c>
      <c r="E30" s="31">
        <v>0</v>
      </c>
      <c r="F30" s="31">
        <v>0</v>
      </c>
    </row>
    <row r="31" spans="1:6" ht="12.75" x14ac:dyDescent="0.2">
      <c r="A31" s="2"/>
      <c r="B31" s="29">
        <v>22</v>
      </c>
      <c r="C31" s="32" t="s">
        <v>522</v>
      </c>
      <c r="D31" s="31">
        <v>379.59389199999998</v>
      </c>
      <c r="E31" s="31">
        <v>0</v>
      </c>
      <c r="F31" s="31">
        <v>30.367511359999998</v>
      </c>
    </row>
    <row r="32" spans="1:6" ht="12.75" x14ac:dyDescent="0.2">
      <c r="A32" s="2"/>
      <c r="B32" s="36" t="s">
        <v>16</v>
      </c>
      <c r="C32" s="37" t="s">
        <v>523</v>
      </c>
      <c r="D32" s="38">
        <v>0</v>
      </c>
      <c r="E32" s="38">
        <v>0</v>
      </c>
      <c r="F32" s="38">
        <v>0</v>
      </c>
    </row>
    <row r="33" spans="1:6" ht="12.75" x14ac:dyDescent="0.2">
      <c r="A33" s="2"/>
      <c r="B33" s="36">
        <v>23</v>
      </c>
      <c r="C33" s="37" t="s">
        <v>525</v>
      </c>
      <c r="D33" s="38">
        <v>0</v>
      </c>
      <c r="E33" s="38">
        <v>0</v>
      </c>
      <c r="F33" s="38">
        <v>0</v>
      </c>
    </row>
    <row r="34" spans="1:6" ht="12.75" x14ac:dyDescent="0.2">
      <c r="A34" s="2"/>
      <c r="B34" s="36">
        <v>24</v>
      </c>
      <c r="C34" s="37" t="s">
        <v>524</v>
      </c>
      <c r="D34" s="38">
        <v>12242.8023655</v>
      </c>
      <c r="E34" s="38">
        <v>8841.4218832499992</v>
      </c>
      <c r="F34" s="38">
        <v>979.42418924000003</v>
      </c>
    </row>
    <row r="35" spans="1:6" ht="12.75" x14ac:dyDescent="0.2">
      <c r="A35" s="2"/>
      <c r="B35" s="29" t="s">
        <v>31</v>
      </c>
      <c r="C35" s="30" t="s">
        <v>526</v>
      </c>
      <c r="D35" s="31">
        <v>0</v>
      </c>
      <c r="E35" s="31">
        <v>0</v>
      </c>
      <c r="F35" s="31">
        <v>0</v>
      </c>
    </row>
    <row r="36" spans="1:6" ht="25.5" x14ac:dyDescent="0.2">
      <c r="A36" s="2"/>
      <c r="B36" s="29">
        <v>25</v>
      </c>
      <c r="C36" s="30" t="s">
        <v>527</v>
      </c>
      <c r="D36" s="31">
        <v>1310.9088319750001</v>
      </c>
      <c r="E36" s="31">
        <v>1317.552824675</v>
      </c>
      <c r="F36" s="31">
        <v>104.872706558</v>
      </c>
    </row>
    <row r="37" spans="1:6" ht="12.75" x14ac:dyDescent="0.2">
      <c r="A37" s="2"/>
      <c r="B37" s="29">
        <v>26</v>
      </c>
      <c r="C37" s="30" t="s">
        <v>528</v>
      </c>
      <c r="D37" s="103">
        <v>0.5</v>
      </c>
      <c r="E37" s="103">
        <v>0.5</v>
      </c>
      <c r="F37" s="101"/>
    </row>
    <row r="38" spans="1:6" ht="12.75" x14ac:dyDescent="0.2">
      <c r="A38" s="2"/>
      <c r="B38" s="29">
        <v>27</v>
      </c>
      <c r="C38" s="30" t="s">
        <v>529</v>
      </c>
      <c r="D38" s="31">
        <v>0</v>
      </c>
      <c r="E38" s="31">
        <v>0</v>
      </c>
      <c r="F38" s="101">
        <v>0</v>
      </c>
    </row>
    <row r="39" spans="1:6" ht="12.75" x14ac:dyDescent="0.2">
      <c r="A39" s="2"/>
      <c r="B39" s="29">
        <v>28</v>
      </c>
      <c r="C39" s="30" t="s">
        <v>530</v>
      </c>
      <c r="D39" s="31">
        <v>0</v>
      </c>
      <c r="E39" s="31">
        <v>0</v>
      </c>
      <c r="F39" s="101">
        <v>0</v>
      </c>
    </row>
    <row r="40" spans="1:6" ht="12.75" x14ac:dyDescent="0.2">
      <c r="A40" s="2"/>
      <c r="B40" s="33">
        <v>29</v>
      </c>
      <c r="C40" s="34" t="s">
        <v>531</v>
      </c>
      <c r="D40" s="35">
        <v>51106.51089446</v>
      </c>
      <c r="E40" s="35">
        <v>46390.027588029989</v>
      </c>
      <c r="F40" s="35">
        <v>4088.5208715568001</v>
      </c>
    </row>
    <row r="41" spans="1:6" ht="12.75" x14ac:dyDescent="0.2">
      <c r="A41" s="2"/>
      <c r="B41" s="137"/>
      <c r="C41" s="416"/>
      <c r="D41" s="416"/>
      <c r="E41" s="416"/>
      <c r="F41" s="416"/>
    </row>
    <row r="42" spans="1:6" ht="30" customHeight="1" x14ac:dyDescent="0.2">
      <c r="B42" s="440"/>
      <c r="C42" s="440"/>
      <c r="D42" s="440"/>
      <c r="E42" s="440"/>
      <c r="F42" s="440"/>
    </row>
    <row r="43" spans="1:6" ht="29.45" customHeight="1" x14ac:dyDescent="0.2">
      <c r="B43" s="440"/>
      <c r="C43" s="440"/>
      <c r="D43" s="440"/>
      <c r="E43" s="440"/>
      <c r="F43" s="440"/>
    </row>
  </sheetData>
  <sheetProtection algorithmName="SHA-512" hashValue="aS5FsxIqhUknTWIpXWo7CvnlSkKPs451FFzz1VY1YloZlIIJMyy4FOyPaIa243jOWlnwQDp4rTgtLTSHKeO5kg==" saltValue="iRFzSLfrwwOzEXOPidq5KA==" spinCount="100000" sheet="1" objects="1" scenarios="1"/>
  <mergeCells count="4">
    <mergeCell ref="B5:C7"/>
    <mergeCell ref="D5:E5"/>
    <mergeCell ref="B42:F42"/>
    <mergeCell ref="B43:F4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27A8E-6E79-40FE-8583-D3D58B6505C5}">
  <sheetPr>
    <tabColor theme="7" tint="0.79998168889431442"/>
  </sheetPr>
  <dimension ref="A1:H16"/>
  <sheetViews>
    <sheetView workbookViewId="0"/>
  </sheetViews>
  <sheetFormatPr defaultColWidth="8.85546875" defaultRowHeight="12" x14ac:dyDescent="0.2"/>
  <cols>
    <col min="1" max="1" width="2.85546875" style="9" customWidth="1"/>
    <col min="2" max="2" width="7.85546875" style="9" customWidth="1"/>
    <col min="3" max="3" width="52.140625" style="9" customWidth="1"/>
    <col min="4" max="8" width="16.7109375" style="9" customWidth="1"/>
    <col min="9" max="16384" width="8.85546875" style="9"/>
  </cols>
  <sheetData>
    <row r="1" spans="1:8" x14ac:dyDescent="0.2">
      <c r="A1" s="2"/>
      <c r="B1" s="2"/>
      <c r="C1" s="2"/>
      <c r="D1" s="2"/>
      <c r="E1" s="2"/>
      <c r="F1" s="2"/>
    </row>
    <row r="2" spans="1:8" ht="15" x14ac:dyDescent="0.25">
      <c r="A2" s="2"/>
      <c r="B2" s="28" t="s">
        <v>532</v>
      </c>
      <c r="C2" s="8"/>
      <c r="D2" s="13"/>
      <c r="E2" s="8"/>
      <c r="F2" s="39"/>
      <c r="G2" s="39"/>
      <c r="H2" s="39"/>
    </row>
    <row r="3" spans="1:8" x14ac:dyDescent="0.2">
      <c r="A3" s="2"/>
      <c r="B3" s="2"/>
      <c r="C3" s="2"/>
      <c r="D3" s="2"/>
      <c r="E3" s="2"/>
      <c r="F3" s="1"/>
    </row>
    <row r="4" spans="1:8" x14ac:dyDescent="0.2">
      <c r="A4" s="2"/>
      <c r="B4" s="2"/>
      <c r="C4" s="2"/>
      <c r="D4" s="2"/>
      <c r="E4" s="2"/>
      <c r="F4" s="1"/>
      <c r="H4" s="10" t="s">
        <v>286</v>
      </c>
    </row>
    <row r="5" spans="1:8" ht="12.75" x14ac:dyDescent="0.2">
      <c r="A5" s="2"/>
      <c r="B5" s="436"/>
      <c r="C5" s="436"/>
      <c r="D5" s="29" t="s">
        <v>0</v>
      </c>
      <c r="E5" s="29" t="s">
        <v>1</v>
      </c>
      <c r="F5" s="29" t="s">
        <v>2</v>
      </c>
      <c r="G5" s="29" t="s">
        <v>3</v>
      </c>
      <c r="H5" s="29" t="s">
        <v>32</v>
      </c>
    </row>
    <row r="6" spans="1:8" ht="12.75" customHeight="1" x14ac:dyDescent="0.2">
      <c r="A6" s="2"/>
      <c r="B6" s="437"/>
      <c r="C6" s="437"/>
      <c r="D6" s="442" t="s">
        <v>538</v>
      </c>
      <c r="E6" s="442"/>
      <c r="F6" s="442"/>
      <c r="G6" s="442"/>
      <c r="H6" s="442"/>
    </row>
    <row r="7" spans="1:8" ht="76.5" x14ac:dyDescent="0.2">
      <c r="A7" s="2"/>
      <c r="B7" s="437"/>
      <c r="C7" s="437"/>
      <c r="D7" s="98" t="s">
        <v>533</v>
      </c>
      <c r="E7" s="98" t="s">
        <v>534</v>
      </c>
      <c r="F7" s="98" t="s">
        <v>535</v>
      </c>
      <c r="G7" s="98" t="s">
        <v>536</v>
      </c>
      <c r="H7" s="98" t="s">
        <v>537</v>
      </c>
    </row>
    <row r="8" spans="1:8" ht="12.75" x14ac:dyDescent="0.2">
      <c r="A8" s="2"/>
      <c r="B8" s="29">
        <v>1</v>
      </c>
      <c r="C8" s="32" t="s">
        <v>539</v>
      </c>
      <c r="D8" s="31">
        <v>8466.479063159999</v>
      </c>
      <c r="E8" s="31">
        <v>24770.830714789998</v>
      </c>
      <c r="F8" s="31">
        <v>33237.309777949995</v>
      </c>
      <c r="G8" s="31">
        <v>39009.752157199997</v>
      </c>
      <c r="H8" s="31">
        <v>39009.752157199997</v>
      </c>
    </row>
    <row r="9" spans="1:8" ht="12.75" x14ac:dyDescent="0.2">
      <c r="A9" s="2"/>
      <c r="B9" s="29">
        <v>2</v>
      </c>
      <c r="C9" s="32" t="s">
        <v>540</v>
      </c>
      <c r="D9" s="31">
        <v>0</v>
      </c>
      <c r="E9" s="31">
        <v>250.85930630000001</v>
      </c>
      <c r="F9" s="31">
        <v>250.85930630000001</v>
      </c>
      <c r="G9" s="31">
        <v>250.85930630000001</v>
      </c>
      <c r="H9" s="31">
        <v>250.85930630000001</v>
      </c>
    </row>
    <row r="10" spans="1:8" ht="12.75" x14ac:dyDescent="0.2">
      <c r="A10" s="2"/>
      <c r="B10" s="29">
        <v>3</v>
      </c>
      <c r="C10" s="32" t="s">
        <v>541</v>
      </c>
      <c r="D10" s="105" t="s">
        <v>51</v>
      </c>
      <c r="E10" s="31">
        <v>350.22574473000003</v>
      </c>
      <c r="F10" s="31">
        <v>350.22574473000003</v>
      </c>
      <c r="G10" s="31">
        <v>350.22574473000003</v>
      </c>
      <c r="H10" s="31">
        <v>350.22574473000003</v>
      </c>
    </row>
    <row r="11" spans="1:8" ht="12.75" x14ac:dyDescent="0.2">
      <c r="A11" s="2"/>
      <c r="B11" s="29">
        <v>4</v>
      </c>
      <c r="C11" s="32" t="s">
        <v>542</v>
      </c>
      <c r="D11" s="31" t="s">
        <v>51</v>
      </c>
      <c r="E11" s="31">
        <v>4222.3958426099998</v>
      </c>
      <c r="F11" s="31">
        <v>4222.3958426099998</v>
      </c>
      <c r="G11" s="31">
        <v>4222.3958426099998</v>
      </c>
      <c r="H11" s="31">
        <v>4222.3958426099998</v>
      </c>
    </row>
    <row r="12" spans="1:8" ht="12.75" x14ac:dyDescent="0.2">
      <c r="A12" s="2"/>
      <c r="B12" s="29">
        <v>5</v>
      </c>
      <c r="C12" s="32" t="s">
        <v>543</v>
      </c>
      <c r="D12" s="31">
        <v>0</v>
      </c>
      <c r="E12" s="31">
        <v>379.59389199999998</v>
      </c>
      <c r="F12" s="31">
        <v>379.59389199999998</v>
      </c>
      <c r="G12" s="31">
        <v>379.59389199999998</v>
      </c>
      <c r="H12" s="31">
        <v>379.59389199999998</v>
      </c>
    </row>
    <row r="13" spans="1:8" ht="12.75" x14ac:dyDescent="0.2">
      <c r="A13" s="2"/>
      <c r="B13" s="29">
        <v>6</v>
      </c>
      <c r="C13" s="32" t="s">
        <v>544</v>
      </c>
      <c r="D13" s="105" t="s">
        <v>51</v>
      </c>
      <c r="E13" s="31">
        <v>12242.8023655</v>
      </c>
      <c r="F13" s="31">
        <v>12242.8023655</v>
      </c>
      <c r="G13" s="31">
        <v>12242.8023655</v>
      </c>
      <c r="H13" s="31">
        <v>12242.8023655</v>
      </c>
    </row>
    <row r="14" spans="1:8" ht="12.75" x14ac:dyDescent="0.2">
      <c r="A14" s="2"/>
      <c r="B14" s="29">
        <v>7</v>
      </c>
      <c r="C14" s="32" t="s">
        <v>545</v>
      </c>
      <c r="D14" s="105" t="s">
        <v>51</v>
      </c>
      <c r="E14" s="31">
        <v>423.32396537000022</v>
      </c>
      <c r="F14" s="31">
        <v>423.32396537000022</v>
      </c>
      <c r="G14" s="31">
        <v>423.32396537000022</v>
      </c>
      <c r="H14" s="31">
        <v>-9.9898898042738438E-9</v>
      </c>
    </row>
    <row r="15" spans="1:8" ht="12.75" x14ac:dyDescent="0.2">
      <c r="A15" s="2"/>
      <c r="B15" s="111">
        <v>8</v>
      </c>
      <c r="C15" s="32" t="s">
        <v>531</v>
      </c>
      <c r="D15" s="112">
        <v>8466.479063159999</v>
      </c>
      <c r="E15" s="112">
        <v>42640.031831300003</v>
      </c>
      <c r="F15" s="112">
        <v>51106.510894459992</v>
      </c>
      <c r="G15" s="112">
        <v>56878.953273709994</v>
      </c>
      <c r="H15" s="112">
        <v>56455.629308330004</v>
      </c>
    </row>
    <row r="16" spans="1:8" ht="29.45" customHeight="1" x14ac:dyDescent="0.2">
      <c r="B16" s="441"/>
      <c r="C16" s="441"/>
      <c r="D16" s="441"/>
      <c r="E16" s="441"/>
      <c r="F16" s="441"/>
    </row>
  </sheetData>
  <sheetProtection algorithmName="SHA-512" hashValue="ABJCnhkOd0PzL5YD8fWwOZlMIzZLNL4kgp1vE8+Aazs3xPtCnch1vDgtLy7Zk7+UbQjv/6DHnZliTYZieU2B/Q==" saltValue="Hgx5AeTI8qBcYy9BtpWnhw==" spinCount="100000" sheet="1" objects="1" scenarios="1"/>
  <mergeCells count="3">
    <mergeCell ref="B5:C7"/>
    <mergeCell ref="B16:F16"/>
    <mergeCell ref="D6:H6"/>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56e3ab04-e609-4bbf-80d0-e25f460254ff}" enabled="1" method="Standar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Arkusze</vt:lpstr>
      </vt:variant>
      <vt:variant>
        <vt:i4>39</vt:i4>
      </vt:variant>
    </vt:vector>
  </HeadingPairs>
  <TitlesOfParts>
    <vt:vector size="39" baseType="lpstr">
      <vt:lpstr>START</vt:lpstr>
      <vt:lpstr>Table of contents</vt:lpstr>
      <vt:lpstr>1.Own funds ---&gt;</vt:lpstr>
      <vt:lpstr>CC1</vt:lpstr>
      <vt:lpstr>CC2</vt:lpstr>
      <vt:lpstr>2.General data ---&gt;</vt:lpstr>
      <vt:lpstr>KM1</vt:lpstr>
      <vt:lpstr>OV1</vt:lpstr>
      <vt:lpstr>CMS1</vt:lpstr>
      <vt:lpstr>CMS2</vt:lpstr>
      <vt:lpstr>3.Liquidity ---&gt;</vt:lpstr>
      <vt:lpstr>LIQ1</vt:lpstr>
      <vt:lpstr>LIQB</vt:lpstr>
      <vt:lpstr>LIQ2</vt:lpstr>
      <vt:lpstr>4.Countercyclical buffers---&gt;</vt:lpstr>
      <vt:lpstr>CCyB1</vt:lpstr>
      <vt:lpstr>CCyB2</vt:lpstr>
      <vt:lpstr>5.Leverage ratio---&gt;</vt:lpstr>
      <vt:lpstr>LR1</vt:lpstr>
      <vt:lpstr>LR3</vt:lpstr>
      <vt:lpstr>6.Credit risk---&gt;</vt:lpstr>
      <vt:lpstr>CR1A</vt:lpstr>
      <vt:lpstr>CR2</vt:lpstr>
      <vt:lpstr>CQ5</vt:lpstr>
      <vt:lpstr>CQ7</vt:lpstr>
      <vt:lpstr>CR3</vt:lpstr>
      <vt:lpstr>CR4</vt:lpstr>
      <vt:lpstr>7.Credit risk IRB---&gt;</vt:lpstr>
      <vt:lpstr>CR6</vt:lpstr>
      <vt:lpstr>CR7-A</vt:lpstr>
      <vt:lpstr>CR8</vt:lpstr>
      <vt:lpstr>8.Securitisation</vt:lpstr>
      <vt:lpstr>SEC1</vt:lpstr>
      <vt:lpstr>SEC3</vt:lpstr>
      <vt:lpstr>SEC5</vt:lpstr>
      <vt:lpstr>9.MREL</vt:lpstr>
      <vt:lpstr>KM2</vt:lpstr>
      <vt:lpstr>TLAC1</vt:lpstr>
      <vt:lpstr>LIAB_MREL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ADAMOWICZ TOMASZ</dc:creator>
  <cp:lastModifiedBy>ADAMOWICZ TOMASZ</cp:lastModifiedBy>
  <dcterms:created xsi:type="dcterms:W3CDTF">2021-07-28T14:23:59Z</dcterms:created>
  <dcterms:modified xsi:type="dcterms:W3CDTF">2025-10-13T10:15:10Z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e3ab04-e609-4bbf-80d0-e25f460254ff_Enabled">
    <vt:lpwstr>true</vt:lpwstr>
  </property>
  <property fmtid="{D5CDD505-2E9C-101B-9397-08002B2CF9AE}" pid="3" name="MSIP_Label_56e3ab04-e609-4bbf-80d0-e25f460254ff_SetDate">
    <vt:lpwstr>2021-09-10T08:09:19Z</vt:lpwstr>
  </property>
  <property fmtid="{D5CDD505-2E9C-101B-9397-08002B2CF9AE}" pid="4" name="MSIP_Label_56e3ab04-e609-4bbf-80d0-e25f460254ff_Method">
    <vt:lpwstr>Standard</vt:lpwstr>
  </property>
  <property fmtid="{D5CDD505-2E9C-101B-9397-08002B2CF9AE}" pid="5" name="MSIP_Label_56e3ab04-e609-4bbf-80d0-e25f460254ff_Name">
    <vt:lpwstr>Internal</vt:lpwstr>
  </property>
  <property fmtid="{D5CDD505-2E9C-101B-9397-08002B2CF9AE}" pid="6" name="MSIP_Label_56e3ab04-e609-4bbf-80d0-e25f460254ff_SiteId">
    <vt:lpwstr>0d320d22-34e3-428a-bd15-6025042276bf</vt:lpwstr>
  </property>
  <property fmtid="{D5CDD505-2E9C-101B-9397-08002B2CF9AE}" pid="7" name="MSIP_Label_56e3ab04-e609-4bbf-80d0-e25f460254ff_ActionId">
    <vt:lpwstr>231c23a1-bf57-443f-88b8-4e5b15267b30</vt:lpwstr>
  </property>
  <property fmtid="{D5CDD505-2E9C-101B-9397-08002B2CF9AE}" pid="8" name="MSIP_Label_56e3ab04-e609-4bbf-80d0-e25f460254ff_ContentBits">
    <vt:lpwstr>0</vt:lpwstr>
  </property>
</Properties>
</file>