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AR\III Pillar\2025\2025-06\"/>
    </mc:Choice>
  </mc:AlternateContent>
  <xr:revisionPtr revIDLastSave="0" documentId="13_ncr:1_{111F473C-61C0-4A98-A611-697F608750FB}" xr6:coauthVersionLast="47" xr6:coauthVersionMax="47" xr10:uidLastSave="{00000000-0000-0000-0000-000000000000}"/>
  <bookViews>
    <workbookView xWindow="-120" yWindow="-120" windowWidth="29040" windowHeight="15720" xr2:uid="{4B17D59F-195A-4702-8E00-0B3088AE2387}"/>
  </bookViews>
  <sheets>
    <sheet name="START" sheetId="2" r:id="rId1"/>
    <sheet name="Spis treści" sheetId="50" r:id="rId2"/>
    <sheet name="1.Fundusze własne ---&gt;" sheetId="35" r:id="rId3"/>
    <sheet name="CC1" sheetId="34" r:id="rId4"/>
    <sheet name="CC2" sheetId="36" r:id="rId5"/>
    <sheet name="2.Dane ogólne ---&gt;" sheetId="5" r:id="rId6"/>
    <sheet name="KM1" sheetId="6" r:id="rId7"/>
    <sheet name="OV1" sheetId="7" r:id="rId8"/>
    <sheet name="CMS1" sheetId="32" r:id="rId9"/>
    <sheet name="CMS2" sheetId="33" r:id="rId10"/>
    <sheet name="3.Płynność ---&gt;" sheetId="15" r:id="rId11"/>
    <sheet name="LIQ1" sheetId="16" r:id="rId12"/>
    <sheet name="LIQB" sheetId="30" r:id="rId13"/>
    <sheet name="LIQ2" sheetId="31" r:id="rId14"/>
    <sheet name="4.Bufory antycykliczne---&gt;" sheetId="37" r:id="rId15"/>
    <sheet name="CCyB1" sheetId="38" r:id="rId16"/>
    <sheet name="CCyB2" sheetId="39" r:id="rId17"/>
    <sheet name="5.Dźwignia finansowa---&gt;" sheetId="40" r:id="rId18"/>
    <sheet name="LR1" sheetId="41" r:id="rId19"/>
    <sheet name="LR2" sheetId="42" r:id="rId20"/>
    <sheet name="6.Ryzyko kredytowe---&gt;" sheetId="43" r:id="rId21"/>
    <sheet name="CR1A" sheetId="55" r:id="rId22"/>
    <sheet name="CR2" sheetId="44" r:id="rId23"/>
    <sheet name="CQ5" sheetId="45" r:id="rId24"/>
    <sheet name="CQ7" sheetId="46" r:id="rId25"/>
    <sheet name="CR3" sheetId="47" r:id="rId26"/>
    <sheet name="CR4" sheetId="48" r:id="rId27"/>
    <sheet name="7.Metoda IRB---&gt;" sheetId="49" r:id="rId28"/>
    <sheet name="CR6" sheetId="51" r:id="rId29"/>
    <sheet name="CR7-A" sheetId="52" r:id="rId30"/>
    <sheet name="CR8" sheetId="4" r:id="rId31"/>
    <sheet name="8.Sekurytyzacja" sheetId="53" r:id="rId32"/>
    <sheet name="SEC1" sheetId="54" r:id="rId33"/>
    <sheet name="SEC3" sheetId="56" r:id="rId34"/>
    <sheet name="SEC5" sheetId="57" r:id="rId35"/>
    <sheet name="9.MREL" sheetId="59" r:id="rId36"/>
    <sheet name="KM2" sheetId="58" r:id="rId37"/>
    <sheet name="TLAC1" sheetId="60" r:id="rId38"/>
    <sheet name="LIAB_MREL" sheetId="61" r:id="rId39"/>
  </sheets>
  <externalReferences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4" l="1"/>
  <c r="F8" i="55"/>
  <c r="E8" i="55"/>
  <c r="D8" i="55"/>
  <c r="H7" i="55"/>
  <c r="H8" i="55"/>
  <c r="C9" i="55"/>
  <c r="E9" i="55"/>
  <c r="F9" i="55"/>
  <c r="G9" i="55"/>
  <c r="D9" i="55" l="1"/>
  <c r="H9" i="55" s="1"/>
  <c r="H16" i="54" l="1"/>
  <c r="I16" i="54" s="1"/>
  <c r="G16" i="54"/>
  <c r="H15" i="54"/>
  <c r="I15" i="54" s="1"/>
  <c r="G15" i="54"/>
  <c r="I14" i="54"/>
  <c r="H13" i="54"/>
  <c r="I13" i="54" s="1"/>
  <c r="G13" i="54"/>
  <c r="I12" i="54"/>
  <c r="I11" i="54"/>
  <c r="H10" i="54"/>
  <c r="I10" i="54" s="1"/>
  <c r="G10" i="54"/>
  <c r="H9" i="54"/>
  <c r="I9" i="54" s="1"/>
  <c r="G9" i="54"/>
  <c r="P23" i="52"/>
  <c r="P17" i="52" s="1"/>
  <c r="P20" i="52"/>
  <c r="P19" i="52"/>
  <c r="P18" i="52"/>
  <c r="C23" i="52"/>
  <c r="N23" i="52" s="1"/>
  <c r="N17" i="52" s="1"/>
  <c r="C20" i="52"/>
  <c r="N20" i="52" s="1"/>
  <c r="C19" i="52"/>
  <c r="N19" i="52" s="1"/>
  <c r="C18" i="52"/>
  <c r="L18" i="52" s="1"/>
  <c r="O17" i="52"/>
  <c r="E18" i="52" l="1"/>
  <c r="I18" i="52"/>
  <c r="J18" i="52"/>
  <c r="K18" i="52"/>
  <c r="G19" i="52"/>
  <c r="I19" i="52"/>
  <c r="F19" i="52"/>
  <c r="L19" i="52"/>
  <c r="J20" i="52"/>
  <c r="D18" i="52"/>
  <c r="J19" i="52"/>
  <c r="K20" i="52"/>
  <c r="L20" i="52"/>
  <c r="F18" i="52"/>
  <c r="K19" i="52"/>
  <c r="D23" i="52"/>
  <c r="E23" i="52"/>
  <c r="E17" i="52" s="1"/>
  <c r="I23" i="52"/>
  <c r="I17" i="52" s="1"/>
  <c r="E20" i="52"/>
  <c r="J23" i="52"/>
  <c r="J17" i="52" s="1"/>
  <c r="D20" i="52"/>
  <c r="F20" i="52"/>
  <c r="K23" i="52"/>
  <c r="K17" i="52" s="1"/>
  <c r="F23" i="52"/>
  <c r="F17" i="52" s="1"/>
  <c r="C17" i="52"/>
  <c r="D19" i="52"/>
  <c r="G20" i="52"/>
  <c r="L23" i="52"/>
  <c r="L17" i="52" s="1"/>
  <c r="E19" i="52"/>
  <c r="I20" i="52"/>
  <c r="G23" i="52"/>
  <c r="G17" i="52" s="1"/>
  <c r="G18" i="52"/>
  <c r="H18" i="52"/>
  <c r="H19" i="52"/>
  <c r="H20" i="52"/>
  <c r="H23" i="52"/>
  <c r="H17" i="52" s="1"/>
  <c r="M19" i="52"/>
  <c r="M20" i="52"/>
  <c r="M23" i="52"/>
  <c r="M17" i="52" s="1"/>
  <c r="M18" i="52"/>
  <c r="N18" i="52"/>
  <c r="D17" i="52"/>
  <c r="C101" i="34"/>
  <c r="C100" i="34"/>
  <c r="C99" i="34"/>
  <c r="C98" i="34"/>
  <c r="C97" i="34"/>
  <c r="C96" i="34"/>
  <c r="C95" i="34"/>
  <c r="C94" i="34"/>
  <c r="C93" i="34"/>
  <c r="C92" i="34"/>
  <c r="C12" i="6" l="1"/>
  <c r="C11" i="6"/>
</calcChain>
</file>

<file path=xl/sharedStrings.xml><?xml version="1.0" encoding="utf-8"?>
<sst xmlns="http://schemas.openxmlformats.org/spreadsheetml/2006/main" count="1526" uniqueCount="980">
  <si>
    <t>w proc.</t>
  </si>
  <si>
    <t>a</t>
  </si>
  <si>
    <t>b</t>
  </si>
  <si>
    <t>c</t>
  </si>
  <si>
    <t>d</t>
  </si>
  <si>
    <t>e</t>
  </si>
  <si>
    <t>f</t>
  </si>
  <si>
    <t>g</t>
  </si>
  <si>
    <t>h</t>
  </si>
  <si>
    <t>Ogółem</t>
  </si>
  <si>
    <t>Łączna kwota ekspozycji na ryzyko</t>
  </si>
  <si>
    <t xml:space="preserve">EU CR8 – Rachunek przepływów kwot ekspozycji ważonych ryzykiem w odniesieniu do ekspozycji na ryzyko kredytowe według metody IRB </t>
  </si>
  <si>
    <t>Kwota ekspozycji ważonej ryzykiem</t>
  </si>
  <si>
    <t>Kwota ekspozycji ważonej ryzykiem na koniec poprzedniego okresu sprawozdawczego</t>
  </si>
  <si>
    <t>Wielkość aktywów (+/-)</t>
  </si>
  <si>
    <t>Jakość aktywów (+/-)</t>
  </si>
  <si>
    <t>Aktualizacje modeli (+/-)</t>
  </si>
  <si>
    <t>Metodyka i polityka (+/-)</t>
  </si>
  <si>
    <t>Nabycia i zbycia (+/-)</t>
  </si>
  <si>
    <t>Wahania kursów walutowych (+/-)</t>
  </si>
  <si>
    <t>Inne (+/-)</t>
  </si>
  <si>
    <t>Kwota ekspozycji ważonej ryzykiem na koniec okresu sprawozdawczego</t>
  </si>
  <si>
    <t>EU KM1</t>
  </si>
  <si>
    <t>Najważniejsze wskaźniki</t>
  </si>
  <si>
    <t>EU OV1</t>
  </si>
  <si>
    <t>--&gt;</t>
  </si>
  <si>
    <t>Przegląd kwot ekspozycji na ryzyko</t>
  </si>
  <si>
    <t>EU KM1 – Najważniejsze wskaźniki</t>
  </si>
  <si>
    <t>Dostępne fundusze własne (kwoty)</t>
  </si>
  <si>
    <t xml:space="preserve">Kapitał podstawowy Tier I </t>
  </si>
  <si>
    <t xml:space="preserve">Kapitał Tier I </t>
  </si>
  <si>
    <t xml:space="preserve">Łączny kapitał </t>
  </si>
  <si>
    <t>Kwoty ekspozycji ważonych ryzykiem</t>
  </si>
  <si>
    <t>Współczynniki kapitałowe (jako odsetek kwoty ekspozycji ważonej ryzykiem)</t>
  </si>
  <si>
    <t>Współczynnik kapitału podstawowego Tier I (%)</t>
  </si>
  <si>
    <t>Współczynnik kapitału Tier I (%)</t>
  </si>
  <si>
    <t>Łączny współczynnik kapitałowy (%)</t>
  </si>
  <si>
    <t>Dodatkowe wymogi w zakresie funduszy własnych w celu uwzględnienia ryzyka innego niż ryzyko nadmiernej dźwigni (jako odsetek kwoty ekspozycji ważonej ryzykiem)</t>
  </si>
  <si>
    <t xml:space="preserve">     W tym: obejmujące kapitał podstawowy Tier I (punkty procentowe)</t>
  </si>
  <si>
    <t>Łączne wymogi w zakresie funduszy własnych SREP (%)</t>
  </si>
  <si>
    <t>Wymóg połączonego bufora i łączne wymogi kapitałowe (jako odsetek kwoty ekspozycji ważonej ryzykiem)</t>
  </si>
  <si>
    <t>Bufor zabezpieczający (%)</t>
  </si>
  <si>
    <t>EU-8a</t>
  </si>
  <si>
    <t>Bufor zabezpieczający wynikający z ryzyka makroostrożnościowego lub ryzyka systemowego zidentyfikowanego na poziomie państwa członkowskiego (%)</t>
  </si>
  <si>
    <t>Specyficzny dla instytucji bufor antycykliczny (%)</t>
  </si>
  <si>
    <t>Bufor ryzyka systemowego (%)</t>
  </si>
  <si>
    <t>Bufor globalnych instytucji o znaczeniu systemowym (%)</t>
  </si>
  <si>
    <t>EU-10a</t>
  </si>
  <si>
    <t>Bufor innych instytucji o znaczeniu systemowym (%)</t>
  </si>
  <si>
    <t>Wymóg połączonego bufora (%)</t>
  </si>
  <si>
    <t>Łączne wymogi kapitałowe (%)</t>
  </si>
  <si>
    <t>Kapitał podstawowy Tier I dostępny po spełnieniu łącznych wymogów w zakresie funduszy własnych SREP (%)</t>
  </si>
  <si>
    <t>Wskaźnik dźwigni</t>
  </si>
  <si>
    <t>Miara ekspozycji całkowitej</t>
  </si>
  <si>
    <t>Wskaźnik dźwigni (%)</t>
  </si>
  <si>
    <r>
      <rPr>
        <b/>
        <sz val="10"/>
        <color theme="1"/>
        <rFont val="Calibri"/>
        <family val="2"/>
        <charset val="238"/>
        <scheme val="minor"/>
      </rPr>
      <t>Dodatkowe wymogi w zakresie funduszy własnych w celu uwzględnienia ryzyka nadmiernej dźwigni finansowej (jako odsetek miary ekspozycji całkowitej)</t>
    </r>
  </si>
  <si>
    <t xml:space="preserve">Dodatkowe wymogi w zakresie funduszy własnych w celu uwzględnienia ryzyka nadmiernej dźwigni finansowej (%) </t>
  </si>
  <si>
    <t>Łączne wymogi w zakresie wskaźnika dźwigni SREP (%)</t>
  </si>
  <si>
    <t>Wymóg w zakresie bufora wskaźnika dźwigni (%)</t>
  </si>
  <si>
    <t>Łączny wymóg w zakresie wskaźnika dźwigni (%)</t>
  </si>
  <si>
    <t>Wskaźnik pokrycia wypływów netto</t>
  </si>
  <si>
    <t>Aktywa płynne wysokiej jakości (HQLA) ogółem (wartość ważona – średnia)</t>
  </si>
  <si>
    <t xml:space="preserve">Wypływy środków pieniężnych – Całkowita wartość ważona </t>
  </si>
  <si>
    <t xml:space="preserve">Wpływy środków pieniężnych – Całkowita wartość ważona </t>
  </si>
  <si>
    <t>Wypływy środków pieniężnych netto ogółem (wartość skorygowana)</t>
  </si>
  <si>
    <t>Dostępne stabilne finansowanie ogółem</t>
  </si>
  <si>
    <t>Wymagane stabilne finansowanie ogółem</t>
  </si>
  <si>
    <t>Wskaźnik stabilnego finansowania netto (%)</t>
  </si>
  <si>
    <t>EU OV1 – Przegląd łącznych kwot ekspozycji na ryzyko</t>
  </si>
  <si>
    <t>Łączne wymogi w zakresie funduszy własnych</t>
  </si>
  <si>
    <t>Ryzyko kredytowe (z wyłączeniem ryzyka kredytowego kontrahenta)</t>
  </si>
  <si>
    <t xml:space="preserve">W tym metoda standardowa </t>
  </si>
  <si>
    <t xml:space="preserve">W tym podstawowa metoda IRB (F-IRB) </t>
  </si>
  <si>
    <t>W tym metoda klasyfikacji "slotting"</t>
  </si>
  <si>
    <t>EU-4a</t>
  </si>
  <si>
    <t>W tym instrumenty kapitałowe według uproszczonej metody ważenia ryzykiem</t>
  </si>
  <si>
    <t xml:space="preserve">Ryzyko kredytowe kontrahenta – CCR </t>
  </si>
  <si>
    <t>W tym metoda modeli wewnętrznych (IMM)</t>
  </si>
  <si>
    <t>W tym ekspozycje wobec kontrahenta centralnego</t>
  </si>
  <si>
    <t>W tym pozostałe CCR</t>
  </si>
  <si>
    <t xml:space="preserve">Ryzyko rozliczenia </t>
  </si>
  <si>
    <t>Ekspozycje sekurytyzacyjne w portfelu bankowym (po zastosowaniu pułapu)</t>
  </si>
  <si>
    <t xml:space="preserve">W tym metoda SEC-IRBA </t>
  </si>
  <si>
    <t>W tym SEC-ERBA (w tym IAA)</t>
  </si>
  <si>
    <t xml:space="preserve">W tym metoda SEC-SA </t>
  </si>
  <si>
    <t>EU-19a</t>
  </si>
  <si>
    <t>W tym 1250 % RW/odliczenie</t>
  </si>
  <si>
    <t>Ryzyko pozycji, ryzyko walutowe i ryzyko cen towarów (ryzyko rynkowe)</t>
  </si>
  <si>
    <t xml:space="preserve">W tym metoda modeli wewnętrznych </t>
  </si>
  <si>
    <t>EU-22a</t>
  </si>
  <si>
    <t>Duże ekspozycje</t>
  </si>
  <si>
    <t xml:space="preserve">Ryzyko operacyjne </t>
  </si>
  <si>
    <t>Kwoty poniżej progów odliczeń
(podlegające wadze ryzyka równej 250 %)</t>
  </si>
  <si>
    <t>EU-20a</t>
  </si>
  <si>
    <t>EU-20b</t>
  </si>
  <si>
    <t>EU-20c</t>
  </si>
  <si>
    <t>Informacje ilościowe na temat wskaźnika pokrycia wypływów netto</t>
  </si>
  <si>
    <t>EU LIQ1</t>
  </si>
  <si>
    <t>EU LIQ1 – Informacje ilościowe na temat wskaźnika pokrycia wypływów netto</t>
  </si>
  <si>
    <t>Całkowita wartość nieważona (średnia)</t>
  </si>
  <si>
    <t>Całkowita wartość ważona (średnia)</t>
  </si>
  <si>
    <t>EU 1a</t>
  </si>
  <si>
    <t>Koniec kwartału (DD miesiąc RRR)</t>
  </si>
  <si>
    <t>EU 1b</t>
  </si>
  <si>
    <t>Liczba punktów danych użyta do obliczenia średnich wartości</t>
  </si>
  <si>
    <t>AKTYWA PŁYNNE WYSOKIEJ JAKOŚCI</t>
  </si>
  <si>
    <t>Całkowite aktywa płynne wysokiej jakości (HQLA)</t>
  </si>
  <si>
    <t>ŚRODKI PIENIĘŻNE – WYPŁYWY</t>
  </si>
  <si>
    <t>Depozyty detaliczne i depozyty klientów będących małymi przedsiębiorstwami, w tym:</t>
  </si>
  <si>
    <t>Stabilne depozyty</t>
  </si>
  <si>
    <t>Mniej stabilne depozyty</t>
  </si>
  <si>
    <t>Niezabezpieczone finansowanie na rynku międzybankowym</t>
  </si>
  <si>
    <t>Depozyty operacyjne (wszyscy kontrahenci) i depozyty w sieciach banków spółdzielczych</t>
  </si>
  <si>
    <t>Depozyty nieoperacyjne (wszyscy kontrahenci)</t>
  </si>
  <si>
    <t>Dług niezabezpieczony</t>
  </si>
  <si>
    <t>Zabezpieczone finansowanie na rynku międzybankowym</t>
  </si>
  <si>
    <t>Wymogi dodatkowe</t>
  </si>
  <si>
    <t>Wypływy związane z ekspozycjami z tytułu instrumentów pochodnych i inne wymogi dotyczące zabezpieczenia</t>
  </si>
  <si>
    <t>Wypływy związane ze stratą środków z tytułu produktów dłużnych</t>
  </si>
  <si>
    <t>Instrumenty kredytowe i instrumenty wsparcia płynności</t>
  </si>
  <si>
    <t>Inne zobowiązania umowne w zakresie finansowania</t>
  </si>
  <si>
    <t>Inne zobowiązania warunkowe w zakresie finansowania</t>
  </si>
  <si>
    <t>CAŁKOWITE WYPŁYWY ŚRODKÓW PIENIĘŻNYCH</t>
  </si>
  <si>
    <t>ŚRODKI PIENIĘŻNE – WPŁYWY</t>
  </si>
  <si>
    <t>Zabezpieczone transakcje kredytowe (np. transakcje z otrzymanym przyrzeczeniem odkupu)</t>
  </si>
  <si>
    <t>Wpływy z tytułu ekspozycji w pełni obsługiwanych</t>
  </si>
  <si>
    <t>Inne wpływy środków pieniężnych</t>
  </si>
  <si>
    <t>(Różnica między całkowitą ważoną kwotą wpływów a całkowitą ważoną kwotą wypływów wynikających z transakcji w państwach trzecich, w których istnieją ograniczenia transferu, lub które są denominowane w walutach niewymienialnych)</t>
  </si>
  <si>
    <t>EU-19b</t>
  </si>
  <si>
    <t>(Nadwyżka wpływów z powiązanej wyspecjalizowanej instytucji kredytowej)</t>
  </si>
  <si>
    <t>CAŁKOWITE WPŁYWY ŚRODKÓW PIENIĘŻNYCH</t>
  </si>
  <si>
    <t>Wpływy całkowicie wyłączone</t>
  </si>
  <si>
    <t>Wpływy podlegające ograniczeniu w wysokości 90 %</t>
  </si>
  <si>
    <t>Wpływy podlegające ograniczeniu w wysokości 75 %</t>
  </si>
  <si>
    <t xml:space="preserve">WARTOŚĆ SKORYGOWANA OGÓŁEM </t>
  </si>
  <si>
    <t>EU-21</t>
  </si>
  <si>
    <t>ZABEZPIECZENIE PRZED UTRATĄ PŁYNNOŚCI</t>
  </si>
  <si>
    <t>CAŁKOWITE WYPŁYWY ŚRODKÓW PIENIĘŻNYCH NETTO</t>
  </si>
  <si>
    <t>WSKAŹNIK POKRYCIA WYPŁYWÓW NETTO</t>
  </si>
  <si>
    <t xml:space="preserve">Rachunek przepływów kwot ekspozycji ważonych ryzykiem w odniesieniu do ekspozycji na ryzyko kredytowe według metody IRB </t>
  </si>
  <si>
    <t>---&gt;</t>
  </si>
  <si>
    <t>Informacje jakościowe na temat pokrycia wypływów netto, uzupełniające EU LIQ1</t>
  </si>
  <si>
    <t>EU LIQB</t>
  </si>
  <si>
    <t>EU LIQB - Informacje jakościowe na temat wskaźnika pokrycia wypływów netto, które uzupełniają EU LIQ1</t>
  </si>
  <si>
    <t xml:space="preserve">Dodatkowe wymogi w zakresie funduszy własnych w celu uwzględnienia ryzyka innego niż ryzyko nadmiernej dźwigni (%) </t>
  </si>
  <si>
    <t>w tym: obejmujące kapitał podstawowy Tier I (%)</t>
  </si>
  <si>
    <t>w tym: obejmujące kapitał Tier I (%)</t>
  </si>
  <si>
    <t>Bufor wskaźnika dźwigni i łączny wymóg w zakresie wskaźnika dźwigni (jako odsetek miary ekspozycji całkowitej)</t>
  </si>
  <si>
    <t>Łączne kwoty ekspozycji na ryzyko (TREA)</t>
  </si>
  <si>
    <t>3 kw. 2024</t>
  </si>
  <si>
    <t>EU LIQ2</t>
  </si>
  <si>
    <t>Wskaźnik stabilnego finansowania netto</t>
  </si>
  <si>
    <t xml:space="preserve">Wzór EU LIQ2: Wskaźnik stabilnego finansowania netto </t>
  </si>
  <si>
    <t>Zgodnie z art. 451a ust. 3 CRR</t>
  </si>
  <si>
    <t>(kwota w walucie)</t>
  </si>
  <si>
    <t>Wartość nieważona według rezydualnego terminu zapadalności</t>
  </si>
  <si>
    <t>Wartość ważona</t>
  </si>
  <si>
    <t>Brak terminu zapadalności</t>
  </si>
  <si>
    <t>&lt; 6 miesięcy</t>
  </si>
  <si>
    <t>6 miesięcy do &lt; 1 rok</t>
  </si>
  <si>
    <t>≥ 1 rok</t>
  </si>
  <si>
    <t>Pozycje dostępnego stabilnego finansowania</t>
  </si>
  <si>
    <t>Pozycje i instrumenty kapitałowe</t>
  </si>
  <si>
    <t>Fundusze własne</t>
  </si>
  <si>
    <t>Inne instrumenty kapitałowe</t>
  </si>
  <si>
    <t>Depozyty detaliczne</t>
  </si>
  <si>
    <t>Finansowanie na rynku międzybankowym:</t>
  </si>
  <si>
    <t>Depozyty operacyjne</t>
  </si>
  <si>
    <t>Pozostałe finansowanie na rynku międzybankowym</t>
  </si>
  <si>
    <t>Zobowiązania współzależne</t>
  </si>
  <si>
    <t xml:space="preserve">Pozostałe zobowiązania: </t>
  </si>
  <si>
    <t xml:space="preserve">Zobowiązania z tytułu instrumentów pochodnych w ramach wskaźnika stabilnego finansowania netto </t>
  </si>
  <si>
    <t>Wszystkie pozostałe zobowiązania i instrumenty kapitałowe nieujęte w powyższych kategoriach</t>
  </si>
  <si>
    <t>Całkowite dostępne stabilne finansowanie</t>
  </si>
  <si>
    <t>Pozycje wymaganego stabilnego finansowania</t>
  </si>
  <si>
    <t>EU-15a</t>
  </si>
  <si>
    <t>Aktywa obciążone na rezydualny termin zapadalności wynoszący co najmniej jeden rok w puli aktywów stanowiących zabezpieczenie</t>
  </si>
  <si>
    <t>Depozyty utrzymywane w innych instytucjach finansowych do celów operacyjnych</t>
  </si>
  <si>
    <t>Obsługiwane kredyty i papiery wartościowe:</t>
  </si>
  <si>
    <t>Obsługiwane transakcje finansowane z użyciem papierów wartościowych z klientami finansowymi zabezpieczone aktywami płynnymi wysokiej jakości poziomu 1 z zastosowaniem redukcji wartości równej 0 %</t>
  </si>
  <si>
    <t>Obsługiwane transakcje finansowane z użyciem papierów wartościowych z klientem finansowym zabezpieczone innymi aktywami oraz pożyczkami i zaliczkami na rzecz instytucji finansowych</t>
  </si>
  <si>
    <t>Obsługiwane kredyty udzielone niefinansowym klientom korporacyjnym, kredyty udzielone klientom detalicznym i małym przedsiębiorstwom oraz kredyty udzielone państwom i podmiotom sektora publicznego, w tym:</t>
  </si>
  <si>
    <t>O wadze ryzyka nieprzekraczającej 35 % zgodnie z metodą standardową określoną w regulacjach Bazylea II</t>
  </si>
  <si>
    <t xml:space="preserve">Obsługiwane kredyty hipoteczne, w tym: </t>
  </si>
  <si>
    <t>Inne kredyty i papiery wartościowe, których nie dotyczy niewykonanie zobowiązania i które nie kwalifikują się jako HQLA, w tym giełdowe instrumenty kapitałowe i bilansowe produkty związane z finansowaniem handlu</t>
  </si>
  <si>
    <t>Współzależne aktywa</t>
  </si>
  <si>
    <t xml:space="preserve">Inne aktywa: </t>
  </si>
  <si>
    <t>Towary będące przedmiotem fizycznego obrotu</t>
  </si>
  <si>
    <t>Aktywa wniesione jako początkowy depozyt zabezpieczający w odniesieniu do kontraktów na instrumenty pochodne i wkłady do funduszy kontrahentów centralnych na wypadek niewykonania zobowiązania</t>
  </si>
  <si>
    <t>Aktywa z tytułu instrumentów pochodnych w ramach wskaźnika stabilnego finansowania netto </t>
  </si>
  <si>
    <t xml:space="preserve">Zobowiązania z tytułu instrumentów pochodnych w ramach wskaźnika stabilnego finansowania netto przed odliczeniem wniesionego zmiennego depozytu zabezpieczającego </t>
  </si>
  <si>
    <t>Wszystkie pozostałe aktywa nieujęte w powyższych kategoriach</t>
  </si>
  <si>
    <t>Pozycje pozabilansowe</t>
  </si>
  <si>
    <t>W tym metoda standardowa</t>
  </si>
  <si>
    <t>W tym zaawansowana metoda IRB (A-IRB)</t>
  </si>
  <si>
    <t>Ryzyko związane z korektą wyceny kredytowej - ryzyko związane z CVA</t>
  </si>
  <si>
    <t>w tym metoda standardowa (SA)</t>
  </si>
  <si>
    <t>EU-10b</t>
  </si>
  <si>
    <t>w tm metoda podstawowa (F-BA i R-BA)</t>
  </si>
  <si>
    <t>EU-10c</t>
  </si>
  <si>
    <t>w tym metoda uproszczona</t>
  </si>
  <si>
    <t>w tym alternatywna metoda standardowa (A-SA)</t>
  </si>
  <si>
    <t>EU-21a</t>
  </si>
  <si>
    <t>w tym uproszczona metoda standardowa (S-SA)</t>
  </si>
  <si>
    <t>Przeklasyfikowania między portfelem handlowym i bankowym</t>
  </si>
  <si>
    <t>EU-24a</t>
  </si>
  <si>
    <t>Ekspozycje na kryptoaktywa</t>
  </si>
  <si>
    <t>Zastosowany minimalny próg kapitałowy (%)</t>
  </si>
  <si>
    <t>Korekta dla dolnej granicy (przed zastosowaniem przejściowego górnego pułapu)</t>
  </si>
  <si>
    <t>Korekta dla dolnej granicy (po zastosowaniu przejściowego górnego pułapu)</t>
  </si>
  <si>
    <t>w mln PLN, w %</t>
  </si>
  <si>
    <t>EU CMS1 – Porównanie modelowanej i standardowej kwoty ekspozycji ważonych ryzykiem na poziomie ryzyka</t>
  </si>
  <si>
    <t>w mln PLN</t>
  </si>
  <si>
    <t>EU d</t>
  </si>
  <si>
    <t>Kwoty ekspozycji ważonych ryzykiem (RWEA)</t>
  </si>
  <si>
    <t xml:space="preserve">Kwoty ekspozycji ważonych ryzykiem w odniesieniu do metod modelowanych, na których stosowanie banki mają zgodę od organu nadzoru </t>
  </si>
  <si>
    <t>Kwoty ekspozycji ważonych ryzykiem w odniesieniu do portfeli, w przypadku których stosuje się metody standardowe</t>
  </si>
  <si>
    <t xml:space="preserve"> Łączne rzeczywiste kwoty ekspozycji ważonych ryzykiem
(a + b)</t>
  </si>
  <si>
    <t>Kwoty ekspozycji ważonych ryzykiem obliczone przy zastosowaniu pełnej metody standardowej</t>
  </si>
  <si>
    <t>Kwoty ekspozycji ważonych ryzykiem stanowiące podstawę minimalnego progu kapitałowego</t>
  </si>
  <si>
    <t>Ryzyko kredytowe kontrahenta</t>
  </si>
  <si>
    <t>Korekta wyceny kredytowej</t>
  </si>
  <si>
    <t>Ekspozycje sekurytyzacyjne w portfelu bankowym</t>
  </si>
  <si>
    <t>Ryzyko rynkowe</t>
  </si>
  <si>
    <t>Inne kwoty ekspozycji ważonych ryzykiem</t>
  </si>
  <si>
    <t>EU CMS1</t>
  </si>
  <si>
    <t>Porównanie modelowanej i standardowej kwoty ekspozycji ważonych ryzykiem na poziomie ryzyka</t>
  </si>
  <si>
    <t>EU CMS1 – Porównanie modelowanej i standardowej kwoty ekspozycji ważonych ryzykiem</t>
  </si>
  <si>
    <t xml:space="preserve">Kwoty ekspozycji ważonych ryzykiem w odniesieniu do metod modelowanych, na których stosowanie instytucje mają zgodę od organu nadzoru </t>
  </si>
  <si>
    <t>Kwoty ekspozycji ważonych ryzykiem w odniesieniu do kolumny a) po przeliczeniu z zastosowaniem metody standardowej</t>
  </si>
  <si>
    <t xml:space="preserve"> Łączne rzeczywiste kwoty ekspozycji ważonych ryzykiem</t>
  </si>
  <si>
    <t xml:space="preserve">Kwoty ekspozycji ważonych ryzykiem stanowiące podstawę minimalnego progu kapitałowego </t>
  </si>
  <si>
    <t>Ekspozycje wobec rządów centralnych i banków centralnych</t>
  </si>
  <si>
    <t>EU 1c</t>
  </si>
  <si>
    <t>EU 1d</t>
  </si>
  <si>
    <t>5.1</t>
  </si>
  <si>
    <t>5.2</t>
  </si>
  <si>
    <t>EU 5a</t>
  </si>
  <si>
    <t>EU 5b</t>
  </si>
  <si>
    <t>EU 5c</t>
  </si>
  <si>
    <t>6.1</t>
  </si>
  <si>
    <t>EU 6.1a</t>
  </si>
  <si>
    <t>EU 6.1b</t>
  </si>
  <si>
    <t>6.2</t>
  </si>
  <si>
    <t>EU 7a</t>
  </si>
  <si>
    <t>EU 7b</t>
  </si>
  <si>
    <t>EU 7c</t>
  </si>
  <si>
    <t>EU 7d</t>
  </si>
  <si>
    <t>EU 7e</t>
  </si>
  <si>
    <t>EU 7f</t>
  </si>
  <si>
    <t xml:space="preserve">Ekspozycje wobec samorządów regionalnych lub władz lokalnych </t>
  </si>
  <si>
    <t>Ekspozycje wobec podmiotów sektora publicznego</t>
  </si>
  <si>
    <t>Zaklasyfikowane jako wielostronne banki rozwoju według metody standardowej</t>
  </si>
  <si>
    <t>Zaklasyfikowane jako organizacje międzynarodowe według metody standardowej</t>
  </si>
  <si>
    <t>Ekspozycje wobec instytucji</t>
  </si>
  <si>
    <t>Ekspozycje kapitałowe</t>
  </si>
  <si>
    <t>Ekspozycje wobec przedsiębiorstw</t>
  </si>
  <si>
    <t>W tym: Stosuje się F-IRB</t>
  </si>
  <si>
    <t>W tym: Stosuje się A-IRB</t>
  </si>
  <si>
    <t>W tym: Ekspozycje wobec przedsiębiorstw – ogółem</t>
  </si>
  <si>
    <t>W tym: Ekspozycje wobec przedsiębiorstw – kredytowanie specjalistyczne</t>
  </si>
  <si>
    <t>W tym: Ekspozycje wobec przedsiębiorstw – nabyte wierzytelności korporacyjne</t>
  </si>
  <si>
    <t>Ekspozycje detaliczne</t>
  </si>
  <si>
    <t xml:space="preserve">W tym: Kwalifikowane odnawialne ekspozycje detaliczne </t>
  </si>
  <si>
    <t>W tym: Ekspozycje detaliczne –  nabyte wierzytelności detaliczne</t>
  </si>
  <si>
    <t>W tym: Ekspozycje detaliczne – inne</t>
  </si>
  <si>
    <t>W tym: Ekspozycje detaliczne zabezpieczone nieruchomością mieszkalną</t>
  </si>
  <si>
    <t>Zaklasyfikowane jako zabezpieczone nieruchomościami i ekspozycje ADC według metody standardowej</t>
  </si>
  <si>
    <t>Ekspozycje wobec przedsiębiorstw zbiorowego inwestowania</t>
  </si>
  <si>
    <t>Zaklasyfikowane jako ekspozycje, których dotyczy niewykonanie zobowiązania, według metody standardowej</t>
  </si>
  <si>
    <t>Zaklasyfikowane jako ekspozycje z tytułu długu podporządkowanego według metody standardowej</t>
  </si>
  <si>
    <t>Zaklasyfikowane jako obligacje zabezpieczone według metody standardowej</t>
  </si>
  <si>
    <t>Zaklasyfikowane jako należności od instytucji i przedsiębiorstw posiadających krótkoterminową ocenę kredytową według metody standardowej</t>
  </si>
  <si>
    <t>Inne aktywa niegenerujące zobowiązania kredytowego</t>
  </si>
  <si>
    <t> </t>
  </si>
  <si>
    <t>Porównanie modelowanej i standardowej kwoty ekspozycji ważonych ryzykiem</t>
  </si>
  <si>
    <t>EU CMS2</t>
  </si>
  <si>
    <t>4a</t>
  </si>
  <si>
    <t>Łączna kwota ekspozycji na ryzyko przed zastosowaniem minimalnego progu kapitalowego</t>
  </si>
  <si>
    <t>5b</t>
  </si>
  <si>
    <t>Współczynnik kapitału podstawowego Tier I (%) w oparciu o TREA bez uwzględnienia minimalnego progu kapitałowego</t>
  </si>
  <si>
    <t>6b</t>
  </si>
  <si>
    <t>Współczynnik kapitału Tier I (%) w oparciu o TREA bez uwzględnienia minimalnego progu kapitałowego</t>
  </si>
  <si>
    <t>7b</t>
  </si>
  <si>
    <t>Łączny współczynnik kapitałowy (%) w oparciu o TREA bez uwzględnienia minimalnego progu kapitałowego</t>
  </si>
  <si>
    <t>EU 7g</t>
  </si>
  <si>
    <t>EU 9a</t>
  </si>
  <si>
    <t>EU 10a</t>
  </si>
  <si>
    <t>EU 11a</t>
  </si>
  <si>
    <t>EU 14a</t>
  </si>
  <si>
    <t>EU 14b</t>
  </si>
  <si>
    <t>EU 14c</t>
  </si>
  <si>
    <t>EU 14d</t>
  </si>
  <si>
    <t>EU 14e</t>
  </si>
  <si>
    <t>EU 16a</t>
  </si>
  <si>
    <t>EU 16b</t>
  </si>
  <si>
    <t>Wskaźnik pokrycia wyplywów netto</t>
  </si>
  <si>
    <t>1 kw. 2025</t>
  </si>
  <si>
    <t>4 kw. 2024</t>
  </si>
  <si>
    <t xml:space="preserve">W porównaniu do 31 grudnia 2024 r. oraz 31 marca 2025 r., wartość wskaźnika LCR na poziomie skonsolidowanym odpowiednio wzrosła o ok. 43 i spadła o około 4 p.p.. Wzrost depozytów w drugim kwartale w większym stopniu wynikał ze wzrostu depozytów klientow korporacyjnych o większym wskaźniku wypływów. Środki te pozwoliły na istotne zwiększenie portfela aktywów płynnych, jednak wynikające z nich wypływy oraz efekt dzwigni przy LCR na poziomie ok. 400% spowodowały lekki spadek wskaźnika.
Nie odnotowano nadmiernej koncentracji źródeł finansowania. Na 30.06.2025 r. udział 5 i 20 największych deponentów wyniósł odpowiednio 1,6% i 4,2% wszystkich depozytów.
Grupa utrzymuje stale bezpieczny poziom nieobciążonych, wysokiej jakości aktywów płynnych, które stanowią zabezpieczenie na wypadek zrealizowania się scenariuszy skrajnych w obszarze płynności. Do aktywów płynnych zalicza się gotówkę, środki na rachunkach nostro (z wyłączeniem średniego poziomu wymaganej rezerwy obowiązkowej) oraz płynne papiery wartościowe, w tym papiery wartościowe otrzymane jako zabezpieczenie w transakcjach reverse-repo. W skład portfela nie zalicza się papierów wartościowych stanowiących zabezpieczenie oraz takich, które są zablokowane. Udział płynnych, dłużnych papierów wartościowych (włączając bony pieniężne NBP) w portfelu dłużnych papierów wartościowych ogółem wynosił na koniec czerwca 2025 ok. 99,9% a portfel ten wynosił 61,0 miliardów PLN, podczas gdy na koniec marca 2025 roku było to ok. 99,9% przy poziomie ok. 57,9 miliarda PLN.
Płynność w walutach obcych Grupa zapewnia dzięki depozytom denominowanym w walutach obcych, emisjom obligacji własnych w EUR oraz transakcjom swapów walutowych jak i procentowo-walutowych. Grupa uznaje operacje w ramach transakcji na instrumentach pochodnych jako istotne (łączna wartość nominalna takich transakcji przekroczyła 10% wypływów płynności netto wskaźnika LCR). Portfel swapów jest zdywersyfikowany w zakresie kontrahentów oraz terminów zapadalności. Z większością kontrahentów, Grupa ma podpisane aneksy do umów ramowych, regulujące kwestie zabezpieczeń (ang. Credit Support Annex, CSA). W związku z tym, w przypadku niekorzystnych zmian kursów (deprecjacja zł.), Bank zobligowany jest do złożenia depozytu w celu zabezpieczenia rozliczenia instrumentów pochodnych w przyszłości, a w przypadku korzystnych zmian kursów (aprecjacja zł.) Grupa otrzymuje depozyt zabezpieczający od kontrahentów. Ryzyko płynności w scenariuszu niekorzystnych warunków rynkowych wynika ze zmiany wartości rynkowej instrumentów pochodnych, która tworzy potrzeby płynnościowe z uwagi na pokrycie depozytów zabezpieczających. Zarówno w scenariuszach testów warunków skrajnych jak i w podejściu LCR, ten dodatkowy wymóg płynności jest uwzględniony jako największy bezwzględny przepływ zabezpieczenia netto zrealizowanego w 30-dniowym okresie w ciągu 24 miesięcy. 
Grupa posiadała dwie waluty znaczące (PLN oraz EUR), to jest takie, dla których stosunek wartości zobowiązań w danej walucie do łącznej wartości zobowiązań we wszystkich walutach wynosił co najmniej 5%. Grupa Kapitałowa Banku posiadała wskaźnik LCR powyżej 100% dla wszystkich walut łącznie oraz dla walut znaczących. </t>
  </si>
  <si>
    <t>2 kw. 2025</t>
  </si>
  <si>
    <t>EU CC1</t>
  </si>
  <si>
    <t>Struktura regulacyjnych funduszy własnych</t>
  </si>
  <si>
    <t>EU CC1 - Struktura regulacyjnych funduszy własnych</t>
  </si>
  <si>
    <t>Kwoty</t>
  </si>
  <si>
    <t xml:space="preserve">Kapitał podstawowy Tier I:  instrumenty i kapitały rezerwowe                                             </t>
  </si>
  <si>
    <t xml:space="preserve">Instrumenty kapitałowe i powiązane ażio emisyjne </t>
  </si>
  <si>
    <t xml:space="preserve">     w tym: instrument typu 1</t>
  </si>
  <si>
    <t xml:space="preserve">     w tym: instrument typu 2</t>
  </si>
  <si>
    <t xml:space="preserve">     w tym: instrument typu 3</t>
  </si>
  <si>
    <t xml:space="preserve">Zyski zatrzymane </t>
  </si>
  <si>
    <t>Skumulowane inne całkowite dochody (i pozostałe kapitały rezerwowe)</t>
  </si>
  <si>
    <t>EU-3a</t>
  </si>
  <si>
    <t>Fundusze ogólne ryzyka bankowego</t>
  </si>
  <si>
    <t xml:space="preserve">Kwota kwalifikujących się pozycji, o których mowa w art. 484 ust. 3 CRR, i powiązane ażio emisyjne przeznaczone do wycofania z kapitału podstawowego Tier I </t>
  </si>
  <si>
    <t>Udziały mniejszości (kwota dopuszczona w skonsolidowanym kapitale podstawowym Tier I)</t>
  </si>
  <si>
    <t>EU-5a</t>
  </si>
  <si>
    <t xml:space="preserve">Niezależnie zweryfikowane zyski z bieżącego okresu po odliczeniu wszelkich możliwych do przewidzenia obciążeń lub dywidend </t>
  </si>
  <si>
    <t>Kapitał podstawowy Tier I przed korektami regulacyjnymi</t>
  </si>
  <si>
    <t>Kapitał podstawowy Tier I: korekty regulacyjne </t>
  </si>
  <si>
    <t>Dodatkowe korekty wartości (kwota ujemna)</t>
  </si>
  <si>
    <t>Wartości niematerialne i prawne (po odliczeniu powiązanej rezerwy z tytułu odroczonego podatku dochodowego) (kwota ujemna)</t>
  </si>
  <si>
    <t>Nie dotyczy</t>
  </si>
  <si>
    <t>Aktywa z tytułu odroczonego podatku dochodowego oparte na przyszłej rentowności z wyłączeniem aktywów wynikających z różnic przejściowych (po odliczeniu powiązanej rezerwy z tytułu odroczonego podatku dochodowego w przypadku spełnienia warunków określonych w art. 38 ust. 3 CRR) (kwota ujemna)</t>
  </si>
  <si>
    <t>Rezerwy odzwierciedlające wartość godziwą związane z zyskami lub stratami z tytułu instrumentów zabezpieczających przepływy pieniężne z tytułu instrumentów finansowych, które nie zostały wycenione według wartości godziwej</t>
  </si>
  <si>
    <t xml:space="preserve">Kwoty ujemne będące wynikiem obliczeń kwot oczekiwanej straty </t>
  </si>
  <si>
    <t>Każdy wzrost kapitału własnego z tytułu aktywów sekurytyzowanych (kwota ujemna)</t>
  </si>
  <si>
    <t>Zyski lub straty z tytułu zobowiązań, wycenione według wartości godziwej, które wynikają ze zmian zdolności kredytowej instytucji</t>
  </si>
  <si>
    <t>Aktywa funduszu emerytalnego ze zdefiniowanymi świadczeniami (kwota ujemna)</t>
  </si>
  <si>
    <t>Posiadane przez instytucję bezpośrednie, pośrednie i syntetyczne udziały kapitałowe w instrumentach własnych w kapitale podstawowym Tier I (kwota ujemna)</t>
  </si>
  <si>
    <t>Bezpośrednie, pośrednie i syntetyczne udziały kapitałowe w instrumentach w kapitale podstawowym Tier I podmiotów sektora finansowego, jeżeli podmioty te mają z instytucją krzyżowe powiązania kapitałowe mające na celu sztuczne zawyżanie funduszy własnych instytucji (kwota ujemna)</t>
  </si>
  <si>
    <t>Posiadane przez instytucję bezpośrednie, pośrednie i syntetyczne udziały kapitałowe w instrumentach w kapitale podstawowym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</si>
  <si>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podstawowym Tier I podmiotów sektora finansowego, jeżeli instytucja dokonała znacznej inwestycji w te podmioty (kwota przekraczająca próg 10 % oraz po odliczeniu kwalifikowalnych pozycji krótkich) (kwota ujemna)</t>
  </si>
  <si>
    <t>Kwota ekspozycji następujących pozycji kwalifikujących się do wagi ryzyka równej 1250 %, jeżeli instytucja decyduje się na wariant odliczenia</t>
  </si>
  <si>
    <t xml:space="preserve">     w tym: znaczne pakiety akcji poza sektorem finansowym (kwota ujemna)</t>
  </si>
  <si>
    <t xml:space="preserve">     w tym: pozycje sekurytyzacyjne (kwota ujemna)</t>
  </si>
  <si>
    <t>EU-20d</t>
  </si>
  <si>
    <t xml:space="preserve">     w tym: dostawy instrumentów z późniejszym terminem rozliczenia (kwota ujemna)</t>
  </si>
  <si>
    <t>Aktywa z tytułu odroczonego podatku dochodowego wynikające z różnic przejściowych (kwota przekraczająca próg 10 %, po odliczeniu powiązanej rezerwy z tytułu odroczonego podatku dochodowego w przypadku spełnienia warunków określonych w art. 38 ust. 3 CRR) (kwota ujemna)</t>
  </si>
  <si>
    <t>Kwota przekraczająca próg 17,65 % (kwota ujemna)</t>
  </si>
  <si>
    <t xml:space="preserve">     w tym: posiadane przez instytucję bezpośrednie, pośrednie i syntetyczne udziały kapitałowe w instrumentach w kapitale podstawowym Tier I podmiotów sektora finansowego, jeżeli instytucja dokonała znacznej inwestycji w te podmioty</t>
  </si>
  <si>
    <t xml:space="preserve">     w tym: aktywa z tytułu odroczonego podatku dochodowego wynikające z różnic przejściowych</t>
  </si>
  <si>
    <t>EU-25a</t>
  </si>
  <si>
    <t>Straty za bieżący rok obrachunkowy (kwota ujemna)</t>
  </si>
  <si>
    <t>EU-25b</t>
  </si>
  <si>
    <t>Możliwe do przewidzenia obciążenia podatkowe związane z pozycjami kapitału podstawowego Tier I, z wyjątkiem przypadków, w których instytucja odpowiednio koryguje kwotę pozycji kapitału podstawowego Tier I, o ile takie obciążenia podatkowe obniżają kwotę tych pozycji, którą można maksymalnie wykorzystać w celu pokrycia ryzyka lub strat (kwota ujemna)</t>
  </si>
  <si>
    <t>Kwalifikowalne odliczenia od pozycji w kapitale dodatkowym Tier I, które przekraczają wartość kapitału dodatkowego Tier I instytucji (kwota ujemna)</t>
  </si>
  <si>
    <t>27a</t>
  </si>
  <si>
    <t>Inne korekty regulacyjne</t>
  </si>
  <si>
    <t>Całkowite korekty regulacyjne w kapitale podstawowym Tier I</t>
  </si>
  <si>
    <t>Kapitał dodatkowy Tier I: instrumenty</t>
  </si>
  <si>
    <t>Instrumenty kapitałowe i powiązane ażio emisyjne</t>
  </si>
  <si>
    <t xml:space="preserve">     w tym: zaklasyfikowane jako kapitał własny zgodnie z mającymi zastosowanie standardami rachunkowości</t>
  </si>
  <si>
    <t xml:space="preserve">     w tym: zaklasyfikowane jako zobowiązania zgodnie z mającymi zastosowanie standardami rachunkowości</t>
  </si>
  <si>
    <t>Kwota kwalifikujących się pozycji, o których mowa w art. 484 ust. 4 CRR, i powiązane ażio emisyjne przeznaczone do wycofania z kapitału dodatkowego Tier I</t>
  </si>
  <si>
    <t>EU-33a</t>
  </si>
  <si>
    <t>Kwota kwalifikujących się pozycji, o których mowa w art. 494a ust. 1 CRR, przeznaczona do wycofania z kapitału dodatkowego Tier I</t>
  </si>
  <si>
    <t>EU-33b</t>
  </si>
  <si>
    <t>Kwota kwalifikujących się pozycji, o których mowa w art. 494b ust. 1 CRR, przeznaczona do wycofania z kapitału dodatkowego Tier I</t>
  </si>
  <si>
    <t xml:space="preserve">Kwalifikujący się kapitał Tier I uwzględniony w skonsolidowanym kapitale dodatkowym Tier I (w tym udziały mniejszości nieuwzględnione w wierszu 5) wyemitowany przez jednostki zależne i będący w posiadaniu stron trzecich </t>
  </si>
  <si>
    <t xml:space="preserve">    w tym: przeznaczone do wycofania instrumenty wyemitowane przez jednostki zależne </t>
  </si>
  <si>
    <t xml:space="preserve">   Kapitał dodatkowy Tier I przed korektami regulacyjnymi</t>
  </si>
  <si>
    <t>Kapitał dodatkowy Tier I: korekty regulacyjne</t>
  </si>
  <si>
    <t>Posiadane przez instytucję bezpośrednie, pośrednie i syntetyczne udziały kapitałowe w instrumentach własnych w kapitale dodatkowym Tier I (kwota ujemna)</t>
  </si>
  <si>
    <t>Bezpośrednie, pośrednie i syntetyczne udziały kapitałowe w instrumentach w kapitale dodatkowym Tier I podmiotów sektora finansowego, jeżeli podmioty te mają z instytucją krzyżowe powiązania kapitałowe mające na celu sztuczne zawyżanie funduszy własnych instytucji (kwota ujemna)</t>
  </si>
  <si>
    <t>Bezpośrednie, pośrednie i syntetyczne udziały kapitałowe w instrumentach w kapitale dodatkowym Tier I podmiotów sektora finansowego, jeżeli instytucja nie dokonała znacznej inwestycji w te podmioty (kwota przekraczająca próg 10 % oraz po odliczeniu kwalifikowalnych pozycji krótkich) (kwota ujemna)</t>
  </si>
  <si>
    <t>Posiadane przez instytucję bezpośrednie, pośrednie i syntetyczne udziały kapitałowe w instrumentach w kapitale dodatkowym Tier I podmiotów sektora finansowego, jeżeli instytucja dokonała znacznej inwestycji w te podmioty (po odliczeniu kwalifikowalnych pozycji krótkich) (kwota ujemna)</t>
  </si>
  <si>
    <t>Kwalifikowalne odliczenia od pozycji w kapitale Tier II, które przekraczają wartość kapitału Tier II instytucji (kwota ujemna)</t>
  </si>
  <si>
    <t xml:space="preserve">42a </t>
  </si>
  <si>
    <t>Inne korekty regulacyjne w kapitale dodatkowym Tier I</t>
  </si>
  <si>
    <t>Całkowite korekty regulacyjne w kapitale dodatkowym Tier I</t>
  </si>
  <si>
    <t xml:space="preserve">Kapitał dodatkowy Tier I </t>
  </si>
  <si>
    <t>Kapitał Tier I (kapitał podstawowy Tier I + kapitał dodatkowy Tier I)</t>
  </si>
  <si>
    <t>Kapitał Tier II: instrumenty</t>
  </si>
  <si>
    <t>Kwota kwalifikujących się pozycji, o których mowa w art. 484 ust. 5 CRR, i powiązane ażio emisyjne przeznaczone do wycofania z kapitału Tier II, zgodnie z art. 486 ust. 4 CRR</t>
  </si>
  <si>
    <t>EU-47a</t>
  </si>
  <si>
    <t>Kwota kwalifikujących się pozycji, o których mowa w art. 494a ust. 2 CRR, przeznaczona do wycofania z kapitału Tier II</t>
  </si>
  <si>
    <t>EU-47b</t>
  </si>
  <si>
    <t>Kwota kwalifikujących się pozycji, o których mowa w art. 494b ust. 2 CRR, przeznaczona do wycofania z kapitału Tier II</t>
  </si>
  <si>
    <t xml:space="preserve">Kwalifikujące się instrumenty funduszy własnych uwzględnione w skonsolidowanym kapitale Tier II (w tym udziały mniejszości i instrumenty w kapitale dodatkowym Tier I nieuwzględnione w wierszach 5 lub 34) wyemitowane przez jednostki zależne i będące w posiadaniu stron trzecich </t>
  </si>
  <si>
    <t xml:space="preserve">   w tym: przeznaczone do wycofania instrumenty wyemitowane przez jednostki zależne</t>
  </si>
  <si>
    <t>Korekty z tytułu ryzyka kredytowego</t>
  </si>
  <si>
    <t>Kapitał Tier II przed korektami regulacyjnymi</t>
  </si>
  <si>
    <t>Kapitał Tier II: korekty regulacyjne </t>
  </si>
  <si>
    <t>Posiadane przez instytucję bezpośrednie, pośrednie i syntetyczne udziały kapitałowe w instrumentach własnych w kapitale Tier II i pożyczki podporządkowane (kwota ujemna)</t>
  </si>
  <si>
    <t>Bezpośrednie, pośrednie i syntetyczne udziały kapitałowe w instrumentach w kapitale Tier II i pożyczki podporządkowane podmiotów sektora finansowego, jeżeli podmioty te mają z instytucją krzyżowe powiązania kapitałowe mające na celu sztuczne zawyżanie funduszy własnych instytucji (kwota ujemna)</t>
  </si>
  <si>
    <t xml:space="preserve">Bezpośrednie, pośrednie i syntetyczne udziały kapitałowe w instrumentach w kapitale Tier II i pożyczki podporządkowane podmiotów sektora finansowego, jeżeli instytucja nie dokonała znacznej inwestycji w te podmioty (kwota przekraczająca próg 10 % oraz po odliczeniu kwalifikowalnych pozycji krótkich) (kwota ujemna)  </t>
  </si>
  <si>
    <t>54a</t>
  </si>
  <si>
    <t>Posiadane przez instytucję bezpośrednie, pośrednie i syntetyczne udziały kapitałowe w instrumentach w kapitale Tier II i pożyczki podporządkowane podmiotów sektora finansowego, jeżeli instytucja dokonała znacznej inwestycji w te podmioty (po odliczeniu kwalifikowalnych pozycji krótkich) (kwota ujemna)</t>
  </si>
  <si>
    <t>EU-56a </t>
  </si>
  <si>
    <t>Kwalifikowalne odliczenia od kwalifikowalnych zobowiązań, które przekraczają pozycje zobowiązań kwalifikowalnych instytucji (kwota ujemna)</t>
  </si>
  <si>
    <t>EU-56b</t>
  </si>
  <si>
    <t>Całkowite korekty regulacyjne w kapitale Tier II</t>
  </si>
  <si>
    <t xml:space="preserve">Kapitał Tier II </t>
  </si>
  <si>
    <t>Łączny kapitał (kapitał Tier I + kapitał Tier II)</t>
  </si>
  <si>
    <t>Współczynniki i wymogi kapitałowe, w tym bufory </t>
  </si>
  <si>
    <t>Kapitał podstawowy Tier I</t>
  </si>
  <si>
    <t>Kapitał Tier I</t>
  </si>
  <si>
    <t>Łączny kapitał</t>
  </si>
  <si>
    <t>Łączne wymogi kapitałowe odnośnie do kapitału podstawowego Tier I instytucji</t>
  </si>
  <si>
    <t xml:space="preserve">w tym: wymóg utrzymywania bufora zabezpieczającego </t>
  </si>
  <si>
    <t xml:space="preserve">w tym: wymóg utrzymywania bufora antycyklicznego </t>
  </si>
  <si>
    <t xml:space="preserve">w tym: wymóg utrzymywania bufora ryzyka systemowego </t>
  </si>
  <si>
    <t>EU-67a</t>
  </si>
  <si>
    <t>w tym: wymóg utrzymywania bufora globalnych instytucji o znaczeniu systemowym (G-SII) lub bufora innych instytucji o znaczeniu systemowym (O-SII)</t>
  </si>
  <si>
    <t>EU-67b</t>
  </si>
  <si>
    <t>w tym: dodatkowe wymogi w zakresie funduszy własnych w celu uwzględnienia innych rodzajów ryzyka niż ryzyko nadmiernej dźwigni finansowej</t>
  </si>
  <si>
    <t>Kapitał podstawowy Tier I (wyrażony jako odsetek kwoty ekspozycji na ryzyko) dostępny po spełnieniu minimalnych wymogów kapitałowych</t>
  </si>
  <si>
    <t>Minima krajowe (jeżeli różnią się od ram Bazylea III)</t>
  </si>
  <si>
    <t>Kwoty poniżej progów odliczeń (przed ważeniem ryzyka) </t>
  </si>
  <si>
    <t xml:space="preserve">Bezpośrednie i pośrednie udziały kapitałowe w instrumentach funduszy własnych i kwalifikowalnych zobowiązaniach podmiotów sektora finansowego, jeżeli instytucja nie dokonała znacznej inwestycji w te podmioty (kwota poniżej progu 10 % oraz po odliczeniu kwalifikowalnych pozycji krótkich)   </t>
  </si>
  <si>
    <t xml:space="preserve">Posiadane przez instytucję bezpośrednie i pośrednie udziały kapitałowe w instrumentach w kapitale podstawowym Tier I podmiotów sektora finansowego, jeżeli instytucja dokonała znacznej inwestycji w te podmioty (kwota poniżej progu 17,65 % oraz po odliczeniu kwalifikowalnych pozycji krótkich) </t>
  </si>
  <si>
    <t>Aktywa z tytułu odroczonego podatku dochodowego wynikające z różnic przejściowych (kwota poniżej progu 17,65 %, po odliczeniu powiązanej rezerwy z tytułu odroczonego podatku dochodowego w przypadku spełnienia warunków określonych w art. 38 ust. 3 CRR)</t>
  </si>
  <si>
    <t>Pułapy stosowane do uwzględniania rezerw w kapitale Tier II </t>
  </si>
  <si>
    <t>Korekty z tytułu ryzyka kredytowego uwzględnione w kapitale Tier II w odniesieniu do ekspozycji objętych metodą standardową (przed zastosowaniem pułapu)</t>
  </si>
  <si>
    <t>Pułap uwzględniania korekt z tytułu ryzyka kredytowego w kapitale Tier II zgodnie z metodą standardową</t>
  </si>
  <si>
    <t>Korekty z tytułu ryzyka kredytowego uwzględnione w kapitale Tier II w odniesieniu do ekspozycji objętych metodą wewnętrznych ratingów (przed zastosowaniem pułapu)</t>
  </si>
  <si>
    <t>Pułap uwzględniania korekt z tytułu ryzyka kredytowego w kapitale Tier II zgodnie z metodą wewnętrznych ratingów</t>
  </si>
  <si>
    <t>Instrumenty kapitałowe będące przedmiotem ustaleń dotyczących wycofania (mających zastosowanie wyłącznie od dnia 1 stycznia 2014 r. do dnia 1 stycznia 2022 r.)</t>
  </si>
  <si>
    <t>Bieżący pułap w odniesieniu do instrumentów w kapitale podstawowym Tier I będących przedmiotem ustaleń dotyczących wycofania</t>
  </si>
  <si>
    <t>Kwota wyłączona z kapitału podstawowego Tier I ze względu na pułap (nadwyżka ponad pułap po upływie terminów wykupu i zapadalności)</t>
  </si>
  <si>
    <t>Bieżący pułap w odniesieniu do instrumentów w kapitale dodatkowym Tier I będących przedmiotem ustaleń dotyczących wycofania</t>
  </si>
  <si>
    <t>Kwota wyłączona z kapitału dodatkowego Tier I ze względu na pułap (nadwyżka ponad pułap po upływie terminów wykupu i zapadalności)</t>
  </si>
  <si>
    <t>Bieżący pułap w odniesieniu do instrumentów w kapitale Tier II będących przedmiotem ustaleń dotyczących wycofania</t>
  </si>
  <si>
    <t>Kwota wyłączona z kapitału Tier II ze względu na pułap (nadwyżka ponad pułap po upływie terminów wykupu i zapadalności)</t>
  </si>
  <si>
    <t>Pozycje niewypełnione oznaczają "0" lub brak informacji</t>
  </si>
  <si>
    <t>EU CC2</t>
  </si>
  <si>
    <t>Uzgodnienie regulacyjnych funduszy własnych z bilansem w zbadanym sprawozdaniu finansowym</t>
  </si>
  <si>
    <t>EU CC2 - Uzgodnienie regulacyjnych funduszy własnych z bilansem w zbadanym sprawozdaniu finansowym</t>
  </si>
  <si>
    <t>Aktywa</t>
  </si>
  <si>
    <t>Kasa, środki w Banku Centralnym</t>
  </si>
  <si>
    <t xml:space="preserve">Aktywa finansowe przeznaczone do obrotu </t>
  </si>
  <si>
    <t>Instrumenty pochodne</t>
  </si>
  <si>
    <t>Instrumenty kapitałowe</t>
  </si>
  <si>
    <t>Instrumenty dłużne</t>
  </si>
  <si>
    <t>Aktywa finansowe wyceniane według wartości godziwej przez inne całkowite dochody</t>
  </si>
  <si>
    <t>Kredyty i pożyczki udzielone klientom</t>
  </si>
  <si>
    <t>Obowiązkowo wyceniane według wartości godziwej przez  rachunek zysków i strat</t>
  </si>
  <si>
    <t>Wyceniane według zamortyzowanego kosztu</t>
  </si>
  <si>
    <t>Aktywa finansowe wyceniane według zamortyzowanego kosztu, inne niż Kredyty i pożyczki udzielone klientom</t>
  </si>
  <si>
    <t>Lokaty oraz kredyty i pożyczki udzielone bankom i innym instytucjom monetarnym</t>
  </si>
  <si>
    <t>Transakcje z przyrzeczeniem odkupu</t>
  </si>
  <si>
    <t>Instrumenty pochodne – rachunkowość zabezpieczeń</t>
  </si>
  <si>
    <t>Inwestycje w jednostkach zależnych, we wspólnych przedsięwzięciach i w jednostkach stowarzyszonych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</si>
  <si>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</si>
  <si>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</si>
  <si>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</si>
  <si>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</si>
  <si>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</si>
  <si>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</si>
  <si>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</si>
  <si>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</si>
  <si>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PASYWA</t>
  </si>
  <si>
    <t>Zobowiązania finansowe przeznaczone do obrotu</t>
  </si>
  <si>
    <t xml:space="preserve">    Instrumenty pochodne</t>
  </si>
  <si>
    <t xml:space="preserve">    Zobowiązania z tytułu krótkiej sprzedaży papierów wartościowych</t>
  </si>
  <si>
    <t>Zobowiązania finansowe wyceniane według zamortyzowanego kosztu</t>
  </si>
  <si>
    <t xml:space="preserve">   Zobowiązania wobec banków i innych instytucji monetarnych</t>
  </si>
  <si>
    <t xml:space="preserve">   Zobowiązania wobec klientów</t>
  </si>
  <si>
    <t xml:space="preserve">   Transakcje z przyrzeczeniem odkupu</t>
  </si>
  <si>
    <t xml:space="preserve">   Wyemitowane dłużne papiery wartościowe</t>
  </si>
  <si>
    <t xml:space="preserve">   Zobowiązania podporządkowane </t>
  </si>
  <si>
    <t xml:space="preserve">   Instrumenty pochodne – rachunkowość zabezpieczeń</t>
  </si>
  <si>
    <t>Rezerwy</t>
  </si>
  <si>
    <t xml:space="preserve">   Udzielone zobowiązania i gwarancje</t>
  </si>
  <si>
    <t xml:space="preserve">Zobowiązania podatkowe </t>
  </si>
  <si>
    <t xml:space="preserve">   Bieżące zobowiązania podatkowe</t>
  </si>
  <si>
    <t xml:space="preserve">   Rezerwy z tytułu odroczonego podatku dochodowego</t>
  </si>
  <si>
    <t>Inne zobowiązania</t>
  </si>
  <si>
    <t>Zobowiązania razem</t>
  </si>
  <si>
    <t>KAPITAŁ WŁASNY</t>
  </si>
  <si>
    <t xml:space="preserve">Kapitał zakładowy </t>
  </si>
  <si>
    <t>Akcje własne</t>
  </si>
  <si>
    <t>Kapitał ze sprzedaży akcji powyżej wartości nominalnej</t>
  </si>
  <si>
    <t>Skumulowane inne całkowite dochody</t>
  </si>
  <si>
    <t>Zyski zatrzymane</t>
  </si>
  <si>
    <t>Kapitał własny razem</t>
  </si>
  <si>
    <t>Zobowiązania i kapitał własny razem</t>
  </si>
  <si>
    <t>Zakres konsolidacji dla celów sprawozdania finansowego jest taki sam jak zakres konsolidacji regulacyjnej</t>
  </si>
  <si>
    <t>Aktywa finansowe nieprzeznaczone do obrotu obowiązkowo wyceniane według wartości godziwej przez rachunek zysków i strat, inne niż Kredyty i pożyczki udzielone klientom</t>
  </si>
  <si>
    <t xml:space="preserve">   Sprawy sporne</t>
  </si>
  <si>
    <t xml:space="preserve">   Odprawy emerytalne</t>
  </si>
  <si>
    <t>EU CCyB1</t>
  </si>
  <si>
    <t>EU CCyB2</t>
  </si>
  <si>
    <t>Rozkład geograficzny ekspozycji kredytowych istotnych dla obliczania bufora antycyklicznego</t>
  </si>
  <si>
    <t>Kwota specyficznego dla instytucji bufora antycyklicznego</t>
  </si>
  <si>
    <t>EU CCyB1 - Rozkład geograficzny odnośnych ekspozycji kredytowych na potrzeby obliczania bufora antycyklicznego</t>
  </si>
  <si>
    <t>Ogólne ekspozycje kredytowe</t>
  </si>
  <si>
    <t>Odnośne ekspozycje kredytowe – ryzyko rynkowe</t>
  </si>
  <si>
    <t>Ekspozycje sekurytyzacyjne – Wartość ekspozycji dla portfela bankowego</t>
  </si>
  <si>
    <t>Całkowita wartość ekspozycji</t>
  </si>
  <si>
    <t>Wymogi w zakresie funduszy własnych</t>
  </si>
  <si>
    <t xml:space="preserve">Kwoty ekspozycji ważonych ryzykiem </t>
  </si>
  <si>
    <t>Wymogi w zakresie funduszy własnych: wagi
(%)</t>
  </si>
  <si>
    <t>Wskaźnik bufora antycyklicznego
(%)</t>
  </si>
  <si>
    <t>Wartość ekspozycji według metody standardowej</t>
  </si>
  <si>
    <t>Wartość ekspozycji według metody IRB</t>
  </si>
  <si>
    <t>Suma długich i krótkich pozycji ekspozycji zaliczonych do portfela handlowego według metody standardowej</t>
  </si>
  <si>
    <t>Wartość ekspozycji zaliczonych do portfela handlowego według metody modeli wewnętrznych</t>
  </si>
  <si>
    <t>Odnośne ekspozycje na ryzyko kredytowe – ryzyko kredytowe</t>
  </si>
  <si>
    <t xml:space="preserve">Odnośne ekspozycje kredytowe – pozycje sekurytyzacyjne w portfelu bankowym </t>
  </si>
  <si>
    <t xml:space="preserve"> Ogółem</t>
  </si>
  <si>
    <t>010</t>
  </si>
  <si>
    <t>Podział według państw: Polska</t>
  </si>
  <si>
    <t>020</t>
  </si>
  <si>
    <t/>
  </si>
  <si>
    <t>w mln PLN, w proc.</t>
  </si>
  <si>
    <t>Specyficzny dla instytucji wskaźnik bufora antycyklicznego</t>
  </si>
  <si>
    <t>Wymóg w zakresie specyficznego dla instytucji bufora antycyklicznego</t>
  </si>
  <si>
    <t>EU CCYB2 - Kwota specyficznego dla instytucji bufora antycyklicznego</t>
  </si>
  <si>
    <t>Kwota mająca zastosowanie</t>
  </si>
  <si>
    <t>Aktywa razem według opublikowanych sprawozdań finansowych</t>
  </si>
  <si>
    <t>Korekta z tytułu jednostek objętych konsolidacją na potrzeby rachunkowości, ale nieobjętych zakresem konsolidacji ostrożnościowej</t>
  </si>
  <si>
    <t>(Korekta z tytułu sekurytyzowanych ekspozycji, które spełniają wymogi operacyjne dotyczące uznania przeniesienia ryzyka)</t>
  </si>
  <si>
    <t>(Korekta z tytułu tymczasowego wyłączenia ekspozycji wobec banków centralnych (w stosownych przypadkach))</t>
  </si>
  <si>
    <t>(Korekta z tytułu aktywów powierniczych ujętych w bilansie zgodnie z mającymi zastosowanie standardami rachunkowości, ale wyłączonych z miary ekspozycji całkowitej zgodnie z art. 429a ust. 1 lit. i) CRR)</t>
  </si>
  <si>
    <t>Korekta z tytułu standaryzowanych kontraktów kupna i sprzedaży aktywów finansowych ujmowanych na dzień zawarcia transakcji</t>
  </si>
  <si>
    <t>Korekta z tytułu kwalifikowalnych transakcji łączenia środków pieniężnych</t>
  </si>
  <si>
    <t>Korekta z tytułu instrumentów pochodnych</t>
  </si>
  <si>
    <t>Korekta z tytułu transakcji finansowanych z użyciem papierów wartościowych (SFT)</t>
  </si>
  <si>
    <t>Korekta z tytułu pozycji pozabilansowych (tj. konwersja ekspozycji pozabilansowych na kwoty ekwiwalentu kredytowego)</t>
  </si>
  <si>
    <t>(Korekta wynikająca z korekt z tytułu ostrożnej wyceny oraz z rezerw ogólnych i celowych, które zmniejszyły kapitał Tier I)</t>
  </si>
  <si>
    <t>EU-11a</t>
  </si>
  <si>
    <t>(Korekta z tytułu ekspozycji wyłączonych z miary ekspozycji całkowitej zgodnie z art. 429a ust. 1 lit. c) CRR)</t>
  </si>
  <si>
    <t>EU-11b</t>
  </si>
  <si>
    <t>(Korekta z tytułu ekspozycji wyłączonych z miary ekspozycji całkowitej zgodnie z art. 429a ust. 1 lit. j) CRR)</t>
  </si>
  <si>
    <t>Inne korekty</t>
  </si>
  <si>
    <t>LRSum: Zestawienie dotyczące uzgodnienia aktywów księgowych i ekspozycji wskaźnika dźwigni</t>
  </si>
  <si>
    <t>LR1</t>
  </si>
  <si>
    <t>EU LR1 - LRSum: Zestawienie dotyczące uzgodnienia aktywów księgowych i ekspozycji wskaźnika dźwigni</t>
  </si>
  <si>
    <t>EU LR3 - LRSpl: Podział ekspozycji bilansowych (z wyłączeniem instrumentów pochodnych, transakcji finansowanych z użyciem papierów wartościowych (SFT) i ekspozycji wyłączonych)</t>
  </si>
  <si>
    <t>Ekspozycje wskaźnika dźwigni określone w CRR</t>
  </si>
  <si>
    <t>EU-1</t>
  </si>
  <si>
    <t>Ekspozycje bilansowe ogółem (z wyłączeniem instrumentów pochodnych, transakcji finansowanych z użyciem papierów wartościowych i ekspozycji wyłączonych), w tym:</t>
  </si>
  <si>
    <t>EU-2</t>
  </si>
  <si>
    <t>Ekspozycje zaliczane do portfela handlowego</t>
  </si>
  <si>
    <t>EU-3</t>
  </si>
  <si>
    <t>Ekspozycje zaliczane do portfela bankowego, w tym:</t>
  </si>
  <si>
    <t>EU-4</t>
  </si>
  <si>
    <t>Ekspozycje z tytułu obligacji zabezpieczonych</t>
  </si>
  <si>
    <t>EU-5</t>
  </si>
  <si>
    <t>Ekspozycje traktowane jako ekspozycje wobec państwa</t>
  </si>
  <si>
    <t>EU-6</t>
  </si>
  <si>
    <t>Ekspozycje wobec samorządów regionalnych, wielostronnych banków rozwoju, organizacji międzynarodowych i podmiotów sektora publicznego, których nie traktuje się jako ekspozycje wobec państwa</t>
  </si>
  <si>
    <t>EU-7</t>
  </si>
  <si>
    <t>EU-8</t>
  </si>
  <si>
    <t>Ekspozycje zabezpieczone hipotekami na nieruchomościach</t>
  </si>
  <si>
    <t>EU-9</t>
  </si>
  <si>
    <t>EU-10</t>
  </si>
  <si>
    <t>EU-11</t>
  </si>
  <si>
    <t>Ekspozycje, których dotyczy niewykonanie zobowiązania</t>
  </si>
  <si>
    <t>EU-12</t>
  </si>
  <si>
    <t>Pozostałe ekspozycje (np. kapitałowe, sekurytyzacyjne i z tytułu innych aktywów niegenerujących zobowiązania kredytowego)</t>
  </si>
  <si>
    <t>LR2</t>
  </si>
  <si>
    <t>LRSpl: Podział ekspozycji bilansowych (z wyłączeniem instrumentów pochodnych, transakcji finansowanych z użyciem papierów wartościowych (SFT) i ekspozycji wyłączonych)</t>
  </si>
  <si>
    <t>CR2</t>
  </si>
  <si>
    <t>Zmiany stanu nieobsługiwanych kredytów i zaliczek</t>
  </si>
  <si>
    <t>EU CR2 - Zmiany stanu nieobsługiwanych kredytów i zaliczek</t>
  </si>
  <si>
    <t>Wartość bilansowa brutto</t>
  </si>
  <si>
    <t>Początkowy stan nieobsługiwanych kredytów i zaliczek</t>
  </si>
  <si>
    <t>Wpływy do portfeli nieobsługiwanych</t>
  </si>
  <si>
    <t>030</t>
  </si>
  <si>
    <t>Wypływy z portfeli nieobsługiwanych</t>
  </si>
  <si>
    <t>040</t>
  </si>
  <si>
    <t>Wypływy z portfeli nieobsługiwanych rachunki zamknięte</t>
  </si>
  <si>
    <t>050</t>
  </si>
  <si>
    <t>Wypływy z portfeli nieobsługiwanych zmiana sald</t>
  </si>
  <si>
    <t>060</t>
  </si>
  <si>
    <t>Końcowy stan nieobsługiwanych kredytów i zaliczek</t>
  </si>
  <si>
    <t>CQ5</t>
  </si>
  <si>
    <t>Jakość kredytowa kredytów i zaliczek udzielanych przedsiębiorstwom niefinansowym według branż</t>
  </si>
  <si>
    <t>Skumulowana utrata wartości</t>
  </si>
  <si>
    <t>Skumulowane ujemne zmiany wartości godziwej z powodu ryzyka kredytowego z tytułu ekspozycji nieobsługiwanych</t>
  </si>
  <si>
    <t>W tym nieobsługiwane</t>
  </si>
  <si>
    <t>W tym kredyty i zaliczki dotknięte utratą wartości</t>
  </si>
  <si>
    <t>W tym ekspozycje, których dotyczy niewykonanie zobowiązania</t>
  </si>
  <si>
    <t>Rolnictwo, leśnictwo i rybactwo</t>
  </si>
  <si>
    <t>Górnictwo i wydobywanie</t>
  </si>
  <si>
    <t>Przetwórstwo przemysłowe</t>
  </si>
  <si>
    <t>Wytwarzanie i zaopatrywanie w energię elektryczną, gaz, parę wodną i powietrze do układów klimatyzacyjnych</t>
  </si>
  <si>
    <t>Zaopatrzenie w wodę</t>
  </si>
  <si>
    <t>Budownictwo</t>
  </si>
  <si>
    <t>070</t>
  </si>
  <si>
    <t>Handel hurtowy i detaliczny</t>
  </si>
  <si>
    <t>080</t>
  </si>
  <si>
    <t>Transport i składowanie</t>
  </si>
  <si>
    <t>090</t>
  </si>
  <si>
    <t>Działalność związana z zakwaterowaniem i usługami gastronomicznymi</t>
  </si>
  <si>
    <t>100</t>
  </si>
  <si>
    <t>Informacja i komunikacja</t>
  </si>
  <si>
    <t>105</t>
  </si>
  <si>
    <t>Działalność finansowa i ubezpieczeniowa</t>
  </si>
  <si>
    <t>110</t>
  </si>
  <si>
    <t>Działalność związana z obsługą rynku nieruchomości</t>
  </si>
  <si>
    <t>120</t>
  </si>
  <si>
    <t>Działalność profesjonalna, naukowa i techniczna</t>
  </si>
  <si>
    <t>130</t>
  </si>
  <si>
    <t>Działalność w zakresie usług administrowania i działalność wspierająca</t>
  </si>
  <si>
    <t>140</t>
  </si>
  <si>
    <t>Administracja publiczna i obrona narodowa, obowiązkowe ubezpieczenia społeczne</t>
  </si>
  <si>
    <t>150</t>
  </si>
  <si>
    <t>Edukacja</t>
  </si>
  <si>
    <t>160</t>
  </si>
  <si>
    <t>Opieka zdrowotna i pomoc społeczna</t>
  </si>
  <si>
    <t>170</t>
  </si>
  <si>
    <t>Działalność związana z kulturą, rozrywką i rekreacją</t>
  </si>
  <si>
    <t>180</t>
  </si>
  <si>
    <t>Inne usługi</t>
  </si>
  <si>
    <t>190</t>
  </si>
  <si>
    <t>EU CQ5 - Jakość kredytowa kredytów i zaliczek udzielanych przedsiębiorstwom niefinansowym według branż</t>
  </si>
  <si>
    <t>CQ7</t>
  </si>
  <si>
    <t>Zabezpieczenia uzyskane przez przejęcie i postępowanie egzekucyjne</t>
  </si>
  <si>
    <t>EU CQ7 - Zabezpieczenia uzyskane przez przejęcie i postępowanie egzekucyjne</t>
  </si>
  <si>
    <t xml:space="preserve">Zabezpieczenie uzyskane przez przejęcie </t>
  </si>
  <si>
    <t>Wartość w momencie początkowego ujęcia</t>
  </si>
  <si>
    <t>Skumulowane ujemne zmiany</t>
  </si>
  <si>
    <t>Inne niż rzeczowe aktywa trwałe</t>
  </si>
  <si>
    <t>Nieruchomości mieszkalne</t>
  </si>
  <si>
    <t>Nieruchomości komercyjne</t>
  </si>
  <si>
    <t>Ruchomości (pojazdy, statki itp.)</t>
  </si>
  <si>
    <t>Instrumenty kapitałowe i dłużne</t>
  </si>
  <si>
    <t>Inne zabezpieczenia</t>
  </si>
  <si>
    <t>CR3</t>
  </si>
  <si>
    <t xml:space="preserve"> Przegląd technik ograniczania ryzyka kredytowego:  Ujawnianie informacji na temat stosowania technik ograniczania ryzyka kredytowego</t>
  </si>
  <si>
    <t>EU CR3 - Przegląd technik ograniczania ryzyka kredytowego:  Ujawnianie informacji na temat stosowania technik ograniczania ryzyka kredytowego</t>
  </si>
  <si>
    <t xml:space="preserve">Niezabezpieczona wartość bilansowa </t>
  </si>
  <si>
    <t>Zabezpieczona wartość bilansowa</t>
  </si>
  <si>
    <t xml:space="preserve">W tym zabezpieczona zabezpieczeniem </t>
  </si>
  <si>
    <t>W tym zabezpieczona gwarancjami finansowymi</t>
  </si>
  <si>
    <t>W tym zabezpieczona pochodnymi instrumentami kredytowymi</t>
  </si>
  <si>
    <t>Kredyty i zaliczki</t>
  </si>
  <si>
    <t xml:space="preserve">Dłużne papiery wartościowe </t>
  </si>
  <si>
    <t xml:space="preserve">     W tym ekspozycje nieobsługiwane</t>
  </si>
  <si>
    <t xml:space="preserve">            W tym ekspozycje, których dotyczy niewykonanie zobowiązania </t>
  </si>
  <si>
    <t>CR4</t>
  </si>
  <si>
    <t>Metoda standardowa - ekspozycja na ryyzko kredytowe i skutki ograniczania ryzyka kredytowego</t>
  </si>
  <si>
    <t>EU CR4 - Metoda standardowa - Ekspozycje na ryzyko kredytowe i skutki ograniczania ryzyka kredytowego</t>
  </si>
  <si>
    <t xml:space="preserve"> Kategorie ekspozycji</t>
  </si>
  <si>
    <t>Ekspozycje przed zastosowaniem współczynnika konwersji kredytowej i ograniczeniem ryzyka kredytowego</t>
  </si>
  <si>
    <t>Ekspozycje po uwzględnieniu współczynnika konwersji kredytowej i po ograniczeniu ryzyka kredytowego</t>
  </si>
  <si>
    <t>Aktywa ważone ryzykiem i zagęszczenie aktywów ważonych ryzykiem</t>
  </si>
  <si>
    <t>Ekspozycje bilansowe</t>
  </si>
  <si>
    <t>Ekspozycje pozabilansowe</t>
  </si>
  <si>
    <t>Aktywa ważone ryzykiem</t>
  </si>
  <si>
    <t xml:space="preserve">Zagęszczenie aktywów ważonych ryzykiem (%) </t>
  </si>
  <si>
    <t>Ekspozycje wobec rządów centralnych lub banków centralnych</t>
  </si>
  <si>
    <t>Ekspozycje wobec rządowych niecentralnych podmiotów sektora publicznego</t>
  </si>
  <si>
    <t>2a</t>
  </si>
  <si>
    <t>Ekspozycje wobec samorządów regionalnych lub władz lokalnych</t>
  </si>
  <si>
    <t>2b</t>
  </si>
  <si>
    <t>Ekspozycje wobec wielostronnych banków rozwoju</t>
  </si>
  <si>
    <t>3a</t>
  </si>
  <si>
    <t>Ekspozycje wobec organizacji międzynarodowych</t>
  </si>
  <si>
    <t xml:space="preserve">   w tym: kredytowanie specjalistyczne</t>
  </si>
  <si>
    <t>Ekspozycje z tytułu długu podporządkowanego i ekspozycje kapitałowe</t>
  </si>
  <si>
    <t>7a</t>
  </si>
  <si>
    <t xml:space="preserve">   Ekspozycje z tytułu długu podporządkowanego</t>
  </si>
  <si>
    <t xml:space="preserve">   Ekspozycje kapitałowe</t>
  </si>
  <si>
    <t>Ekspozycje zabezpieczone hipotekami na nieruchomościach oraz ekspozycje ADC</t>
  </si>
  <si>
    <t>9.1</t>
  </si>
  <si>
    <t xml:space="preserve">   Ekspozycje zabezpieczone hipotekami na nieruchomościach mieszkalnych niegenerujących dochodu</t>
  </si>
  <si>
    <t>9.2</t>
  </si>
  <si>
    <t xml:space="preserve">   Ekspozycje zabezpieczone hipotekami na nieruchomościach mieszkalnych generujących dochód</t>
  </si>
  <si>
    <t>9.3</t>
  </si>
  <si>
    <t xml:space="preserve">   Ekspozycje zabezpieczone hipotekami na nieruchomościach komercyjnych niegenerujących dochodu</t>
  </si>
  <si>
    <t>9.4</t>
  </si>
  <si>
    <t xml:space="preserve">   Ekspozycje zabezpieczone hipotekami na nieruchomościach komercyjnych generujących dochód</t>
  </si>
  <si>
    <t>9.5</t>
  </si>
  <si>
    <t xml:space="preserve">   Ekspozycje z tytułu nabycia, zagospodarowania i zabudowy gruntu (ADC)</t>
  </si>
  <si>
    <t>10a</t>
  </si>
  <si>
    <t>Ekspozycje z tytułu należności od instytucji i przedsiębiorstw posiadających krótkoterminową oceną kredytową</t>
  </si>
  <si>
    <t>10b</t>
  </si>
  <si>
    <t>10c</t>
  </si>
  <si>
    <t>Inne pozycje</t>
  </si>
  <si>
    <t>OGÓŁEM</t>
  </si>
  <si>
    <t>Dane ogólne</t>
  </si>
  <si>
    <t>CC1</t>
  </si>
  <si>
    <t>CC2</t>
  </si>
  <si>
    <t>KM1</t>
  </si>
  <si>
    <t>OV1</t>
  </si>
  <si>
    <t>CMS1</t>
  </si>
  <si>
    <t>Przegląd łącznych kwot ekspozycji na ryzyko</t>
  </si>
  <si>
    <t>CMS2</t>
  </si>
  <si>
    <t>Płynność</t>
  </si>
  <si>
    <t>LIQ1</t>
  </si>
  <si>
    <t>LIQB</t>
  </si>
  <si>
    <t>Informacje jakościowe na temat wskaźnika pokrycia wypływów netto, które uzupełniają EU LIQ1</t>
  </si>
  <si>
    <t>Spis treści</t>
  </si>
  <si>
    <t>LIQ2</t>
  </si>
  <si>
    <t xml:space="preserve">Wskaźnik stabilnego finansowania netto </t>
  </si>
  <si>
    <t>CR8</t>
  </si>
  <si>
    <t>Bufory antycykliczne</t>
  </si>
  <si>
    <t>CCyB1</t>
  </si>
  <si>
    <t>Rozkład geograficzny odnośnych ekspozycji kredytowych na potrzeby obliczania bufora antycyklicznego</t>
  </si>
  <si>
    <t>CCyB2</t>
  </si>
  <si>
    <t>Dźwignia finansowa</t>
  </si>
  <si>
    <t>CR6</t>
  </si>
  <si>
    <t>Metoda IRB - Ekspozycje na ryzyko kredytowe w podziale na kategorie ekspozycji i zakresy wartości PD</t>
  </si>
  <si>
    <t>Zaawansowana metoda IRB (A-IRB)
Portfel</t>
  </si>
  <si>
    <t>Zakres PD</t>
  </si>
  <si>
    <t>Ekspozycje pozabilansowe przed uwzględnieniem współczynnika konwersji kredytowej</t>
  </si>
  <si>
    <t>Średni współczynnik konwersji kredytowej ważony ekspozycją</t>
  </si>
  <si>
    <t>Ekspozycja po uwzględnieniu współczynnika konwersji kredytowej i po ograniczeniu ryzyka kredytowego</t>
  </si>
  <si>
    <t>Średnie PD ważone ekspozycją (%)</t>
  </si>
  <si>
    <t>Liczba dłużników</t>
  </si>
  <si>
    <t>Średnia wartość LGD ważona ekspozycją (%)</t>
  </si>
  <si>
    <t>Średni termin zapadalności ważony ekspozycją (lata)</t>
  </si>
  <si>
    <t>Kwota ekspozycji ważonej ryzykiem po uwzględnieniu współczynników wsparcia</t>
  </si>
  <si>
    <t>Zagęszczenie kwot ekspozycji ważonych ryzykiem</t>
  </si>
  <si>
    <t>Kwota oczekiwanej straty</t>
  </si>
  <si>
    <t>Korekty wartości i rezerwy</t>
  </si>
  <si>
    <t>Wszystkie klasy</t>
  </si>
  <si>
    <t>0,00 do &lt;0,15</t>
  </si>
  <si>
    <t>0,00 do &lt;0,10</t>
  </si>
  <si>
    <t>0,10 do &lt;0,15</t>
  </si>
  <si>
    <t>0,15 do &lt;0,25</t>
  </si>
  <si>
    <t>0,25 do &lt;0,50</t>
  </si>
  <si>
    <t>0,50 do &lt;0,75</t>
  </si>
  <si>
    <t>0,75 do &lt;2,50</t>
  </si>
  <si>
    <t>0,75 do &lt;1,75</t>
  </si>
  <si>
    <t>1,75 do &lt;2,5</t>
  </si>
  <si>
    <t>2,50 do &lt;10,00</t>
  </si>
  <si>
    <t>2,50 do &lt;5,00</t>
  </si>
  <si>
    <t>5,00 do &lt;10,00</t>
  </si>
  <si>
    <t>10,00 to &lt;100,00</t>
  </si>
  <si>
    <t>10,00 do &lt;20,00</t>
  </si>
  <si>
    <t>20,00 do &lt;30,00</t>
  </si>
  <si>
    <t>30,00 do &lt;100,00</t>
  </si>
  <si>
    <t>100,00 (default)</t>
  </si>
  <si>
    <t>Razem</t>
  </si>
  <si>
    <t>Ekspozycje detaliczne wobec małych i średnich przedsiębiorstw (SME) zabezpieczone na nieruchomościach - SME (RRE SME)</t>
  </si>
  <si>
    <t>RRE SME</t>
  </si>
  <si>
    <t>Ekspozycje detaliczne wobec podmiotów niebędących SME zabezpieczone na nieruchomościach - (RRE poza SME)</t>
  </si>
  <si>
    <t>RRE</t>
  </si>
  <si>
    <t>RRE poza SME</t>
  </si>
  <si>
    <t>Kwalifikowane ekspozycje detaliczne (QRRE)</t>
  </si>
  <si>
    <t>QRRE</t>
  </si>
  <si>
    <t>EU CR6 - Ekspozycje na ryzyko kredytowe w podziale na kategorie ekspozycji i zakresy wartości PD</t>
  </si>
  <si>
    <t>CR7-A</t>
  </si>
  <si>
    <t>Metoda IRB - Ujawnianie informacji na temat zakresu stosowania technik ograniczania ryzyka kredytowego</t>
  </si>
  <si>
    <t>A-IRB</t>
  </si>
  <si>
    <t xml:space="preserve">Ekspozycje całkowite
</t>
  </si>
  <si>
    <t>Techniki ograniczania ryzyka kredytowego</t>
  </si>
  <si>
    <t>Metody ograniczania ryzyka kredytowego przy obliczaniu kwot ekspozycji ważonych ryzykiem</t>
  </si>
  <si>
    <t>Ochrona kredytowa 
rzeczywista</t>
  </si>
  <si>
    <t xml:space="preserve"> Ochrona kredytowa 
nierzeczywista</t>
  </si>
  <si>
    <t>i</t>
  </si>
  <si>
    <t>j</t>
  </si>
  <si>
    <t>k</t>
  </si>
  <si>
    <t>l</t>
  </si>
  <si>
    <t>m</t>
  </si>
  <si>
    <t>n</t>
  </si>
  <si>
    <t>EU CR7-A - Metoda IRB - Ujawnianie informacji na temat zakresu stosowania technik ograniczania ryzyka kredytowego</t>
  </si>
  <si>
    <t xml:space="preserve"> 
Odsetek ekspozycji zabezpieczonych zabezpieczeniami finansowymi (%)</t>
  </si>
  <si>
    <t>Odsetek ekspozycji zabezpieczonych innymi uznanymi zabezpieczeniami (%)</t>
  </si>
  <si>
    <t>Odsetek ekspozycji zabezpieczonych zabezpieczeniami w formie nieruchomości (%)</t>
  </si>
  <si>
    <t>Odsetek ekspozycji zabezpieczonych  wierzytelnościami (%)</t>
  </si>
  <si>
    <t>Odsetek ekspozycji zabezpieczonych innego rodzaju zabezpieczeniami rzeczowymi (%)</t>
  </si>
  <si>
    <t>Odsetek ekspozycji zabezpieczonych inną ochroną kredytową rzeczywistą (%)</t>
  </si>
  <si>
    <t>Odsetek ekspozycji zabezpieczonych środkami pieniężnymi znajdującymi się w depozycie (%)</t>
  </si>
  <si>
    <t>Odsetek ekspozycji zabezpieczonych polisami ubezpieczenia na życie (%)</t>
  </si>
  <si>
    <t>Odsetek ekspozycji zabezpieczonych instrumentami będącymi w posiadaniu osoby trzeciej (%)</t>
  </si>
  <si>
    <t xml:space="preserve">
Odsetek ekspozycji zabezpieczonych gwarancjami (%)</t>
  </si>
  <si>
    <t>Odsetek ekspozycji zabezpieczonych kredytowymi instrumentami pochodnymi (%)</t>
  </si>
  <si>
    <t xml:space="preserve">Kwoty ekspozycji ważonych ryzykiem bez efektów substytucyjnych
(wyłącznie efekty redukcji)
</t>
  </si>
  <si>
    <t xml:space="preserve">Kwoty ekspozycji ważonych ryzykiem z uwzględnieniem efektów substytucyjnych
(efekty redukcji i substytucji)
</t>
  </si>
  <si>
    <t>Ekspozycje wobec samorzadów regionalnych i władz lokalnych</t>
  </si>
  <si>
    <t>Ekspozycje wobec przedsiebiorstw - ogółem</t>
  </si>
  <si>
    <t>Ekspozycje wobec przedsiębiorstw - kredytowanie specjalistyczne</t>
  </si>
  <si>
    <t>5.3</t>
  </si>
  <si>
    <t>Ekspozycje wobec przedsiebiorstw - nabyte wierzytelności korporacyjne</t>
  </si>
  <si>
    <t>Ekspozycje detaliczne wobec MŚP zabezpieczone nieruchomością</t>
  </si>
  <si>
    <t>Ekspozycje detaliczne wobec podmiotów niebędących MŚP, zabezpieczone nieruchomością</t>
  </si>
  <si>
    <t>Kwalifikowane odnawialne ekspozycje dataliczne</t>
  </si>
  <si>
    <t>Inne ekspozycje detaliczne</t>
  </si>
  <si>
    <t>6.3</t>
  </si>
  <si>
    <t>6.4</t>
  </si>
  <si>
    <t>6.5</t>
  </si>
  <si>
    <t>Ekspozycje detaliczne - nabyte wierzytelności detaliczne</t>
  </si>
  <si>
    <t>Ryzyko kredytowe</t>
  </si>
  <si>
    <t>Metoda IRB</t>
  </si>
  <si>
    <t>Sekurytyzacja</t>
  </si>
  <si>
    <t>POWRÓT</t>
  </si>
  <si>
    <t>EU SEC1 - Ekspozycje sekurytyzacyjne w portfelu bankowym</t>
  </si>
  <si>
    <t>o</t>
  </si>
  <si>
    <t>Instytucja działa jako jednostka inicjująca</t>
  </si>
  <si>
    <t>Instytucja działa jako jednostka sponsorująca</t>
  </si>
  <si>
    <t>Instytucja działa jako inwestor</t>
  </si>
  <si>
    <t>Tradycyjne</t>
  </si>
  <si>
    <t>Syntetyczne</t>
  </si>
  <si>
    <t>Suma cząstkowa</t>
  </si>
  <si>
    <t>Sekurytyzacje STS</t>
  </si>
  <si>
    <t>Sekurytyzacje inne niż STS</t>
  </si>
  <si>
    <t>w tym przeniesienie istotnej części ryzyka</t>
  </si>
  <si>
    <t>Ekspozycje całkowite</t>
  </si>
  <si>
    <t>Ekspozycje detaliczne (ogółem)</t>
  </si>
  <si>
    <t xml:space="preserve">    Ekspozycje z tytułu hipoteki na nieruchomości mieszkalnej</t>
  </si>
  <si>
    <t xml:space="preserve">    Ekspozycje z tytułu kredytów</t>
  </si>
  <si>
    <t xml:space="preserve">    Inne ekspozycje detaliczne</t>
  </si>
  <si>
    <t xml:space="preserve">    Ekspozycje z tytułu resekurytyzacji</t>
  </si>
  <si>
    <t>Ekspozycje obrotu hurtowego (ogółem)</t>
  </si>
  <si>
    <t xml:space="preserve">    Ekspozycje z tytułu kredytów dla przedsiębiorstw</t>
  </si>
  <si>
    <t xml:space="preserve">    Ekspozycje z tytułu komercyjnych kredytów hipotecznych</t>
  </si>
  <si>
    <t xml:space="preserve">    Ekspozycje z tytułu najmu i wierzytelności</t>
  </si>
  <si>
    <t xml:space="preserve">    Inne ekspozycje obrotu hurtowego</t>
  </si>
  <si>
    <t>SEC1</t>
  </si>
  <si>
    <t>EU CR1-A - Termin zapadalnosci ekspozycji</t>
  </si>
  <si>
    <t>Wartość ekspozycji netto</t>
  </si>
  <si>
    <t>Na żądanie</t>
  </si>
  <si>
    <t>&lt;= 1 rok</t>
  </si>
  <si>
    <t>&gt; 1 rok &lt;= 5 lat</t>
  </si>
  <si>
    <t>&gt; 5 lat</t>
  </si>
  <si>
    <t>Brak określonego terminu zapadalności</t>
  </si>
  <si>
    <t>Dłużne papiery wartościowe</t>
  </si>
  <si>
    <t>CR1-A</t>
  </si>
  <si>
    <t>Termin zapadalnosci ekspozycji</t>
  </si>
  <si>
    <t>Termin zapadalności ekspozycji</t>
  </si>
  <si>
    <t>Przegląd technik ograniczania ryzyka kredytowego:  Ujawnianie informacji na temat stosowania technik ograniczania ryzyka kredytowego</t>
  </si>
  <si>
    <t>Metoda standardowa - Ekspozycje na ryzyko kredytowe i skutki ograniczania ryzyka kredytowego</t>
  </si>
  <si>
    <t xml:space="preserve"> Ekspozycje na ryzyko kredytowe w podziale na kategorie ekspozycji i zakresy wartości PD</t>
  </si>
  <si>
    <t>EU SEC3 - Ekspozycje sekurytyzacyjne w portfelu bankowym i powiązane regulacyjne wymogi kapitałowe - instytucja działająca jako jednostka inicjująca lub jednostka sponsorująca</t>
  </si>
  <si>
    <t>EU-p</t>
  </si>
  <si>
    <t>EU-q</t>
  </si>
  <si>
    <t>Wartość ekspozycji (wg zakresów wag ryzyka (RW)/odliczeń)</t>
  </si>
  <si>
    <t>Wartość ekspozycji (według podejścia regulacyjnego)</t>
  </si>
  <si>
    <t>Kwota ekspozycji ważonej ryzykiem (według podejścia regulacyjnego)</t>
  </si>
  <si>
    <t>Narzut kapitałowy po uwzględnieniu ograniczenia</t>
  </si>
  <si>
    <t>≤20% RW</t>
  </si>
  <si>
    <t>&gt;20% do 50% RW</t>
  </si>
  <si>
    <t>&gt;50% do 100% RW</t>
  </si>
  <si>
    <t>&gt;100% do &lt;1250% RW</t>
  </si>
  <si>
    <t>1250% RW/odliczenia</t>
  </si>
  <si>
    <t>SEC-IRBA</t>
  </si>
  <si>
    <t>SEC-ERBA (w tym IAA)</t>
  </si>
  <si>
    <t>SEC-SA</t>
  </si>
  <si>
    <t>Ekspozycje z tytułu transakcji tradycyjnych</t>
  </si>
  <si>
    <t xml:space="preserve"> Ekspozycje z tytułu sekurytyzacji</t>
  </si>
  <si>
    <t xml:space="preserve">    Ekspozycje detaliczne</t>
  </si>
  <si>
    <t xml:space="preserve">        w tym STS</t>
  </si>
  <si>
    <t xml:space="preserve">    Ekspozycje obrotu hurtowego</t>
  </si>
  <si>
    <t>Ekspozycje z tytułu resekurytyzacji</t>
  </si>
  <si>
    <t>Ekspozycje z tytułu transakcji syntetycznych</t>
  </si>
  <si>
    <t>SEC3</t>
  </si>
  <si>
    <t>Ekspozycje sekurytyzacyjne w portfelu bankowym i powiązane regulacyjne wymogi kapitałowe - instytucja działająca jako jednostka inicjująca lub jednostka sponsorująca</t>
  </si>
  <si>
    <t>EU SEC5 - Ekspozycje sekurytyzowane przez instytucje - ekspozycje, któych dotyczy niewykonanie zobowiązania oraz korekty z tytułu szczególnego ryzyka kredytowego</t>
  </si>
  <si>
    <t>Ekspozycje sekurytyzowane przez instytucję - instytucja działa jako jednostka inicjująca lub jednostka sponsorująca</t>
  </si>
  <si>
    <t>Łączna nominalna kwota nalezności w tytulu ekspozycji</t>
  </si>
  <si>
    <t>Łączna kwota korekt z tytułu szczególnego ryzyka kredytowego dokonanych w danym okresie</t>
  </si>
  <si>
    <t>w tym ekspozycje, których dotyczy niewykonanie zobowiazania</t>
  </si>
  <si>
    <t xml:space="preserve">    ekspozycje z tytułu hipoteki na nieruchomości mieszkalnej</t>
  </si>
  <si>
    <t xml:space="preserve">    ekspozycje z tytułu kart kredytowych</t>
  </si>
  <si>
    <t xml:space="preserve">    inne ekspozycje detaliczne</t>
  </si>
  <si>
    <t xml:space="preserve">    ekspozycje z tytułu resekurytyzacji</t>
  </si>
  <si>
    <t xml:space="preserve">    ekspozycje z tytułu kredytów dla przedsiębiorstw</t>
  </si>
  <si>
    <t xml:space="preserve">    ekspozycje z tytułu komercyjnych kredytów hipotecznych</t>
  </si>
  <si>
    <t xml:space="preserve">    ekspozycje z tytułu najmu i wierzytelności</t>
  </si>
  <si>
    <t xml:space="preserve">    inne ekspozycje obrotu hurtowego </t>
  </si>
  <si>
    <t>SEC5</t>
  </si>
  <si>
    <t>Ekspozycje sekurytyzowane przez instytucje - ekspozycje, któych dotyczy niewykonanie zobowiązania oraz korekty z tytułu szczególnego ryzyka kredytowego</t>
  </si>
  <si>
    <t>EU KM2 - Najważniejsze wskaźniki - MREL i w stosownych przypadlkach wymóg w zakresie funduszy własnych i zobowiązań kwalifikowalnych dotyczący globalnych instytucji</t>
  </si>
  <si>
    <t>o znaczeniu systemowym</t>
  </si>
  <si>
    <t>Minimalny wymóg w zakresie funduszy wlasnych i zobowiązań kwalifikowalnych (MREL)</t>
  </si>
  <si>
    <t>Wymóg w zakresie funduszy własnych i zobowiązań kwalifikowalnych dotyczący globalnych instytucji o znaczeniu systemowym (TLAC)</t>
  </si>
  <si>
    <t>T (2025-06-30)</t>
  </si>
  <si>
    <t>T</t>
  </si>
  <si>
    <t>T-1</t>
  </si>
  <si>
    <t>T-2</t>
  </si>
  <si>
    <t>T-3</t>
  </si>
  <si>
    <t>T-4</t>
  </si>
  <si>
    <t>Fundusze własne i zobowiązania kwalifikowalne, współczynniki i elementy składowe</t>
  </si>
  <si>
    <t>Fundusze własne i zobowiązania kwalifikowalne</t>
  </si>
  <si>
    <t>nd</t>
  </si>
  <si>
    <t>EU-1a</t>
  </si>
  <si>
    <t xml:space="preserve">    w tym fundusze własne i zobowiązania podporządkowane</t>
  </si>
  <si>
    <t>Łaczna kwota ekspozycji na ryzyko grupy restrukturyzacji i uporządkowanej likwidacji (TREA)</t>
  </si>
  <si>
    <t>Fundusze własne i zobowiązania kwalifikowalne wyrażone jako odsetek TREA</t>
  </si>
  <si>
    <t>Miara ekspozycji całkowitej (TEM) grupy restrukturyzacji i uporządkowanej likwidacji</t>
  </si>
  <si>
    <t>Fundusze własne i zobowiązania kwalifikowalne wyrażone jako odsetek TEM</t>
  </si>
  <si>
    <t>6a</t>
  </si>
  <si>
    <t>Czy ma zastosowanie wyłączenie z podporządkowania przewidziane w art.. 72b ust. 4 rozporządzenia (UE) nr 575/2013? (wyłączenie w wysokości 5%)</t>
  </si>
  <si>
    <t>Kwota łączna dozwolonych niepodporządkowanych instrumentów zobowiązań kwalifikowalnych, jeżeli swoboda decyzji co do podporządkowania zgodnie z art.. 72b ust. 3 rozporządzenia (UE) nr 575/2013 jest stosowana (wyłączenie w wysokości maks 3,5%)</t>
  </si>
  <si>
    <t>6c</t>
  </si>
  <si>
    <t>w przypadku gdy ograniczone wyłączenie z podporządkowania ma zastosowanie zgodnie z art.. 72b ust. 3 rozporządzenia (UE) nr 575/2013, kwota wyemitowanych środków, których stopieńuprzywilejowania jest równy stopniowi uprzywilejowania wyłączonych zobowiązań i które ujęto w wierszu 1, podzielona przez kwotę wyemitowanych środków, któych stopień uprzywilejowania jest równy stopniowi uprzywilejowania wyłączonych zobowiązań i które zostałyby ujęte w wierszu 1, jeżelinie zastosowano by ograniczenia (%)</t>
  </si>
  <si>
    <t>Minimalny wymóg w zakresie funduszy własnych i zobowiązań kwalifikowalnych (MREL)</t>
  </si>
  <si>
    <t>MREL wyrażony jako odsetek TREA</t>
  </si>
  <si>
    <t xml:space="preserve">    w tym część, która musi zostać spełniona z wykorzystaniem funduszy własnych lub zobowiązań podporządkowanych</t>
  </si>
  <si>
    <t>MREL wyrażony jako odsetek TEM</t>
  </si>
  <si>
    <t>MREL</t>
  </si>
  <si>
    <t>KM2</t>
  </si>
  <si>
    <t>Najważniejsze wskaźniki - MREL i w stosownych przypadlkach wymóg w zakresie funduszy własnych i zobowiązań kwalifikowalnych dotyczący globalnych instytucji</t>
  </si>
  <si>
    <t>TLAC1</t>
  </si>
  <si>
    <t>Elementy składowe - MREL i w stosownych przypadkach wymóg w zakresie funduszy własnych i zobowiązań kwalifikowalnych dotyczący globalnych instytucji o znaczeniu systemowym</t>
  </si>
  <si>
    <t>EU TLAC1 - Elementy składowe - MREL i w stosownych przypadkach wymóg w zakresie funduszy własnych i zobowiązań kwalifikowalnych dotyczący globalnych instytucji</t>
  </si>
  <si>
    <t>Memo: kwoty mające zastosowanie dla celów MREL, ale nie dla TLAC</t>
  </si>
  <si>
    <t>Fundusze własne i zobowiązania kwalifikowalne oraz korekty</t>
  </si>
  <si>
    <t>Kapitał podstawowy Tier 1 (CET1)</t>
  </si>
  <si>
    <t>Kapitał dodatkowy Tier 1 (AT1)</t>
  </si>
  <si>
    <t>Kapitał Tier 2 (T2)</t>
  </si>
  <si>
    <t>Fundusze własne do celów art.. 92a rozporządzenia (UE) nr 575/2013 i art.. 45 dyrektywy 2-14/59/UE</t>
  </si>
  <si>
    <t>Fundusze własne i zobowiązania kwalifikowalne: nieregulacyjne składowe kapitału</t>
  </si>
  <si>
    <t>Instrumenty zobowiązań kwalifikowalnych wyemitowane bezpośrednio przez podmiot restrukturyzacji i uporządkowanej likwidacji podporządkowane wyłączonym zobowiązaniom (niepodlegające zasadzie praw nabytych)</t>
  </si>
  <si>
    <t>EU-12a</t>
  </si>
  <si>
    <t>Instrumenty zobowiązań kwalifikowalnych wyemitowane przez inne podmioty należące do grupy restrukturyzacji i uporządkowanej likwidacji podporządkowane wyłączonym zobowiązaniom (niepodlegające zasadzie praw nabytych)</t>
  </si>
  <si>
    <t>EU-12b</t>
  </si>
  <si>
    <t>Instrumenty zobowiązań kwalifikowalnym podporządkowane wyłączonym zobowiązaniom wyemitowane przed dniem 27 czerwca 2019 (podporządkowane podlegające zasadzie praw nabytych)</t>
  </si>
  <si>
    <t>EU-12c</t>
  </si>
  <si>
    <t>Instrumenty w Tier 2 o rezydualnym terminie zapadalności wynoszącym co najmniej jeden rok, w takim zakresie, w jakim nie kwalifikują się one jako pozycje w Tier 2</t>
  </si>
  <si>
    <t>Zobowiązania kwalifikowalne niepodporządkowane wyłączonym zobowiązaniom (niepodlegające zasadzie praw nabytych, przed zastosowaniem ograniczenia)</t>
  </si>
  <si>
    <t>EU-13a</t>
  </si>
  <si>
    <t>Zobowiązania kwalifikowalne niepodporządkowane wyłączonym zobowiązaniom wyemitowane przed dniem 27 czerwca 2019 r. (przed zastosowaniem ograniczenia)</t>
  </si>
  <si>
    <t>Kwota niepodporządkowanych instrumentów zobowiązań kwalifikowalnych, w stosownych przypadkach po zastosowaniu przepisów art.. 72b ust. 3 rozporządzenia (UE) nr 575/2013</t>
  </si>
  <si>
    <t>Pozycje zobowiązań kwalifikowalnych przed korektą</t>
  </si>
  <si>
    <t>EU-17a</t>
  </si>
  <si>
    <t>Pozycje zobowiązań kwalifikowalnych przed korektą - w tym pozycje zobowiązań podporządkowanych</t>
  </si>
  <si>
    <t>Fundusze własne i zobowiązania kwalifikowalne: korekty do nieregulacyjnych składowych kapitału</t>
  </si>
  <si>
    <t>Pozycje funduszy własnych i zobowiązań kwalifikowalnych przed korektą</t>
  </si>
  <si>
    <t>(Odliczenie ekspozycji między grupami restrukturyzacji i uporządkowanej likwidacji realizujacymi strategię wielokrotnych punktów kontaktowych)</t>
  </si>
  <si>
    <t>(Odliczenie inwestycji w inne instrumenty zobowiązań kwalifikowalnych)</t>
  </si>
  <si>
    <t>Fundusze własne i zobowiązania kwalifikowalne po korekcie</t>
  </si>
  <si>
    <t>Kwota ekspozycji ważonej ryzykiem i miara ekspozycji dźwigni grupy restrukturyzacji i uporządkowanej likwidacji</t>
  </si>
  <si>
    <t>Łączna kwota ekspozycji na ryzyko (TREA)</t>
  </si>
  <si>
    <t>Miara ekspozycji całkowitej (TEM)</t>
  </si>
  <si>
    <t>Wskaźnik funduszy własnych i zobowiązań kwalifikowalnych</t>
  </si>
  <si>
    <t>Fundusze własne i zobowiązania kwalifikowalne jako odsetek TREA</t>
  </si>
  <si>
    <t>Fundusze własne i zobowiązania kwalifikowalne jako odsetek TEM</t>
  </si>
  <si>
    <t>EU-26a</t>
  </si>
  <si>
    <t>Kapitał podstawowy Tier 1 (wyrażony jako odsetek TREA) dostępny po spełnieniu wymogów grupy restrukturyzacji i uporządkowanej likwidacji</t>
  </si>
  <si>
    <t>Wymóg połączonego bufora specyficznego dla instytucji</t>
  </si>
  <si>
    <t xml:space="preserve">    Wymóg połączonego bufora specyficznego dla instytucji - w tym wymóg utrzymywania bufora zabezpieczającego</t>
  </si>
  <si>
    <t xml:space="preserve">    Wymóg połączonego bufora specyficznego dla instytucji - w tym wymóg utrzymywania bufora antycyklicznego</t>
  </si>
  <si>
    <t xml:space="preserve">    Wymóg połączonego bufora specyficznego dla instytucji - w tym wymóg utrzymywania bufora ryzyka systemowego</t>
  </si>
  <si>
    <t>EU-31a</t>
  </si>
  <si>
    <t xml:space="preserve">    Wymóg połączonego bufora specyficznego dla instytucji - w tym bufor globalnych instytucji o znaczeniu systemowym lub innych instytucji o znaczeniu systemowym</t>
  </si>
  <si>
    <t>EU 32</t>
  </si>
  <si>
    <t>Łączna kwota wyłączonych zobowiązań, o których mowa w art.. 72a ust. 2 rozporządzenia (UE) nrv575/2013</t>
  </si>
  <si>
    <t>LIAB MREL: Struktura finansowania zobowiązań kwalifikowalnych</t>
  </si>
  <si>
    <t>Kwota kwalifikująca się do MREL/wewnętrznego MREL</t>
  </si>
  <si>
    <t>0100</t>
  </si>
  <si>
    <t>Zobowiązania kwalifikowalne</t>
  </si>
  <si>
    <t>0200</t>
  </si>
  <si>
    <t>Depozyty, niegwarantowane oraz nie na preferencyjnych warunkach &gt;=1 rok</t>
  </si>
  <si>
    <t>0210</t>
  </si>
  <si>
    <t>W tym: rezydualny termin zapadalności &gt;=1 rok oraz &lt;2 lata</t>
  </si>
  <si>
    <t>0220</t>
  </si>
  <si>
    <t>W tym: rezydualny termin zapadalności &gt;=2 lata</t>
  </si>
  <si>
    <t>0230</t>
  </si>
  <si>
    <t>W tym: wyemitowane przez jednostki zależne</t>
  </si>
  <si>
    <t>0300</t>
  </si>
  <si>
    <t>Zobowiązania zabezpieczone nieobjęte zabezpieczeniem &gt;=1 rok</t>
  </si>
  <si>
    <t>0310</t>
  </si>
  <si>
    <t>0320</t>
  </si>
  <si>
    <t>0330</t>
  </si>
  <si>
    <t>0400</t>
  </si>
  <si>
    <t>Strukturyzowane papiery wartościowe &gt;=1 rok</t>
  </si>
  <si>
    <t>0410</t>
  </si>
  <si>
    <t>0420</t>
  </si>
  <si>
    <t>0430</t>
  </si>
  <si>
    <t>0500</t>
  </si>
  <si>
    <t>Niezabezpieczone zobowiązania uprzywilejowane &gt;=1 rok</t>
  </si>
  <si>
    <t>0510</t>
  </si>
  <si>
    <t>0520</t>
  </si>
  <si>
    <t>0530</t>
  </si>
  <si>
    <t>0600</t>
  </si>
  <si>
    <t>„Podrzędne” zobowiązania uprzywilejowane &gt;=1 rok</t>
  </si>
  <si>
    <t>0610</t>
  </si>
  <si>
    <t>0620</t>
  </si>
  <si>
    <t>0630</t>
  </si>
  <si>
    <t>0700</t>
  </si>
  <si>
    <t>Zobowiązania podporządkowane (nieujęte jako fundusze własne) &gt;=1 rok</t>
  </si>
  <si>
    <t>0710</t>
  </si>
  <si>
    <t>0720</t>
  </si>
  <si>
    <t>0730</t>
  </si>
  <si>
    <t>0800</t>
  </si>
  <si>
    <t>Inne zobowiązania kwalifikowalne w ramach MREL &gt;=1 rok</t>
  </si>
  <si>
    <t>0810</t>
  </si>
  <si>
    <t>0820</t>
  </si>
  <si>
    <t>0830</t>
  </si>
  <si>
    <t>LIAB_MREL</t>
  </si>
  <si>
    <t>Struktura finansowania zobowiązań kwalifikowalnych</t>
  </si>
  <si>
    <t xml:space="preserve"> Struktura finansowania zobowiązań kwalifikowalnych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</si>
</sst>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69" x14ac:knownFonts="1">
    <font>
      <sz val="10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color theme="0"/>
      <name val="Trebuchet MS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entury Gothic"/>
      <family val="2"/>
      <charset val="238"/>
    </font>
    <font>
      <u/>
      <sz val="10"/>
      <color theme="10"/>
      <name val="Trebuchet MS"/>
      <family val="2"/>
      <charset val="238"/>
    </font>
    <font>
      <u/>
      <sz val="12"/>
      <color rgb="FFCD0067"/>
      <name val="Century Gothic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rgb="FFAA322F"/>
      <name val="Calibri"/>
      <family val="2"/>
      <charset val="238"/>
      <scheme val="minor"/>
    </font>
    <font>
      <b/>
      <sz val="10"/>
      <color rgb="FFAA322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color rgb="FF00808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sz val="10"/>
      <color rgb="FFCD0067"/>
      <name val="Calibri"/>
      <family val="2"/>
      <charset val="238"/>
      <scheme val="minor"/>
    </font>
    <font>
      <b/>
      <sz val="10"/>
      <color rgb="FFCD006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9"/>
      <color rgb="FF0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sz val="9"/>
      <name val="Trebuchet MS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theme="0"/>
      <name val="Trebuchet MS"/>
      <family val="2"/>
      <charset val="238"/>
    </font>
    <font>
      <sz val="12"/>
      <color theme="1"/>
      <name val="Trebuchet MS"/>
      <family val="2"/>
      <charset val="238"/>
    </font>
    <font>
      <i/>
      <sz val="11"/>
      <color rgb="FF000000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8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4"/>
      <color rgb="FFCD0067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8"/>
      <color rgb="FFAB0034"/>
      <name val="Trebuchet MS"/>
      <family val="2"/>
      <charset val="238"/>
    </font>
    <font>
      <sz val="8"/>
      <color rgb="FF000000"/>
      <name val="Trebuchet MS"/>
      <family val="2"/>
      <charset val="238"/>
    </font>
    <font>
      <i/>
      <sz val="8"/>
      <color rgb="FF00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D006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9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rgb="FFD9D9D9"/>
      </top>
      <bottom style="thick">
        <color rgb="FFD9D9D9"/>
      </bottom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/>
      <right/>
      <top style="medium">
        <color theme="0" tint="-0.14993743705557422"/>
      </top>
      <bottom style="medium">
        <color theme="0" tint="-0.14993743705557422"/>
      </bottom>
      <diagonal/>
    </border>
    <border>
      <left style="medium">
        <color rgb="FFD9D9D9"/>
      </left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/>
      <top/>
      <bottom/>
      <diagonal/>
    </border>
    <border>
      <left/>
      <right style="medium">
        <color rgb="FFD9D9D9"/>
      </right>
      <top/>
      <bottom/>
      <diagonal/>
    </border>
    <border>
      <left/>
      <right/>
      <top/>
      <bottom style="medium">
        <color rgb="FFAB0034"/>
      </bottom>
      <diagonal/>
    </border>
    <border>
      <left style="medium">
        <color rgb="FFD9D9D9"/>
      </left>
      <right/>
      <top style="medium">
        <color rgb="FFD9D9D9"/>
      </top>
      <bottom style="medium">
        <color rgb="FFAB0034"/>
      </bottom>
      <diagonal/>
    </border>
    <border>
      <left/>
      <right style="medium">
        <color rgb="FFD9D9D9"/>
      </right>
      <top style="medium">
        <color rgb="FFD9D9D9"/>
      </top>
      <bottom style="medium">
        <color rgb="FFAB0034"/>
      </bottom>
      <diagonal/>
    </border>
    <border>
      <left/>
      <right style="medium">
        <color rgb="FFD9D9D9"/>
      </right>
      <top/>
      <bottom style="medium">
        <color rgb="FFAB003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/>
      <diagonal/>
    </border>
    <border>
      <left/>
      <right/>
      <top/>
      <bottom style="medium">
        <color rgb="FFCD0068"/>
      </bottom>
      <diagonal/>
    </border>
    <border>
      <left style="medium">
        <color rgb="FFD9D9D9"/>
      </left>
      <right/>
      <top/>
      <bottom style="medium">
        <color rgb="FFCD0068"/>
      </bottom>
      <diagonal/>
    </border>
    <border>
      <left/>
      <right style="medium">
        <color rgb="FFD9D9D9"/>
      </right>
      <top/>
      <bottom style="medium">
        <color rgb="FFCD0068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CD0068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CD0067"/>
      </bottom>
      <diagonal/>
    </border>
    <border>
      <left/>
      <right/>
      <top style="medium">
        <color rgb="FFD9D9D9"/>
      </top>
      <bottom style="medium">
        <color rgb="FFCD006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D9D9D9"/>
      </top>
      <bottom style="thick">
        <color rgb="FFAB0034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3" fontId="4" fillId="4" borderId="1" applyFont="0">
      <alignment horizontal="right" vertical="center"/>
      <protection locked="0"/>
    </xf>
    <xf numFmtId="0" fontId="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center"/>
    </xf>
    <xf numFmtId="0" fontId="50" fillId="0" borderId="0" applyNumberFormat="0" applyFill="0" applyBorder="0" applyAlignment="0" applyProtection="0"/>
    <xf numFmtId="0" fontId="51" fillId="0" borderId="33" applyNumberFormat="0" applyFill="0" applyAlignment="0" applyProtection="0"/>
    <xf numFmtId="0" fontId="52" fillId="0" borderId="0" applyNumberFormat="0" applyFill="0" applyBorder="0" applyAlignment="0" applyProtection="0"/>
  </cellStyleXfs>
  <cellXfs count="508">
    <xf numFmtId="0" fontId="0" fillId="0" borderId="0" xfId="0"/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0" fillId="3" borderId="0" xfId="0" applyFill="1"/>
    <xf numFmtId="0" fontId="8" fillId="6" borderId="0" xfId="0" applyFont="1" applyFill="1"/>
    <xf numFmtId="0" fontId="8" fillId="6" borderId="0" xfId="0" quotePrefix="1" applyFont="1" applyFill="1" applyAlignment="1">
      <alignment horizontal="right"/>
    </xf>
    <xf numFmtId="0" fontId="10" fillId="6" borderId="0" xfId="4" applyFont="1" applyFill="1"/>
    <xf numFmtId="0" fontId="11" fillId="5" borderId="0" xfId="0" applyFont="1" applyFill="1"/>
    <xf numFmtId="0" fontId="12" fillId="5" borderId="0" xfId="0" applyFont="1" applyFill="1"/>
    <xf numFmtId="0" fontId="13" fillId="2" borderId="0" xfId="0" applyFont="1" applyFill="1"/>
    <xf numFmtId="0" fontId="3" fillId="2" borderId="0" xfId="0" applyFont="1" applyFill="1"/>
    <xf numFmtId="0" fontId="14" fillId="2" borderId="0" xfId="0" applyFont="1" applyFill="1"/>
    <xf numFmtId="0" fontId="15" fillId="2" borderId="0" xfId="0" applyFont="1" applyFill="1"/>
    <xf numFmtId="14" fontId="12" fillId="5" borderId="0" xfId="0" applyNumberFormat="1" applyFont="1" applyFill="1"/>
    <xf numFmtId="0" fontId="24" fillId="5" borderId="0" xfId="0" applyFont="1" applyFill="1"/>
    <xf numFmtId="0" fontId="19" fillId="2" borderId="0" xfId="0" applyFont="1" applyFill="1" applyAlignment="1">
      <alignment vertical="center" wrapText="1"/>
    </xf>
    <xf numFmtId="0" fontId="2" fillId="3" borderId="0" xfId="0" applyFont="1" applyFill="1"/>
    <xf numFmtId="0" fontId="0" fillId="6" borderId="0" xfId="0" applyFill="1"/>
    <xf numFmtId="0" fontId="14" fillId="5" borderId="0" xfId="0" applyFont="1" applyFill="1"/>
    <xf numFmtId="0" fontId="6" fillId="2" borderId="0" xfId="0" applyFont="1" applyFill="1"/>
    <xf numFmtId="0" fontId="1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3" fontId="14" fillId="2" borderId="0" xfId="0" applyNumberFormat="1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10" fontId="19" fillId="2" borderId="0" xfId="1" applyNumberFormat="1" applyFont="1" applyFill="1" applyBorder="1" applyAlignment="1">
      <alignment vertical="center"/>
    </xf>
    <xf numFmtId="0" fontId="14" fillId="2" borderId="0" xfId="0" applyFont="1" applyFill="1" applyAlignment="1">
      <alignment horizontal="left"/>
    </xf>
    <xf numFmtId="0" fontId="0" fillId="2" borderId="0" xfId="0" applyFill="1"/>
    <xf numFmtId="0" fontId="3" fillId="0" borderId="0" xfId="0" applyFont="1"/>
    <xf numFmtId="0" fontId="26" fillId="5" borderId="0" xfId="0" applyFont="1" applyFill="1"/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vertical="center" wrapText="1"/>
    </xf>
    <xf numFmtId="3" fontId="14" fillId="2" borderId="4" xfId="5" applyNumberFormat="1" applyFont="1" applyFill="1" applyBorder="1"/>
    <xf numFmtId="0" fontId="22" fillId="2" borderId="4" xfId="0" applyFont="1" applyFill="1" applyBorder="1" applyAlignment="1">
      <alignment horizontal="left" vertical="center" wrapText="1" inden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vertical="center" wrapText="1"/>
    </xf>
    <xf numFmtId="3" fontId="18" fillId="3" borderId="4" xfId="5" applyNumberFormat="1" applyFont="1" applyFill="1" applyBorder="1"/>
    <xf numFmtId="0" fontId="22" fillId="7" borderId="4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vertical="center" wrapText="1"/>
    </xf>
    <xf numFmtId="3" fontId="14" fillId="7" borderId="4" xfId="5" applyNumberFormat="1" applyFont="1" applyFill="1" applyBorder="1"/>
    <xf numFmtId="0" fontId="3" fillId="5" borderId="0" xfId="0" applyFont="1" applyFill="1" applyAlignment="1">
      <alignment horizontal="right"/>
    </xf>
    <xf numFmtId="14" fontId="13" fillId="5" borderId="0" xfId="0" applyNumberFormat="1" applyFont="1" applyFill="1"/>
    <xf numFmtId="0" fontId="13" fillId="5" borderId="0" xfId="0" applyFont="1" applyFill="1"/>
    <xf numFmtId="14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vertical="center" wrapText="1"/>
    </xf>
    <xf numFmtId="3" fontId="19" fillId="2" borderId="4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justify" vertical="center" wrapText="1"/>
    </xf>
    <xf numFmtId="0" fontId="22" fillId="2" borderId="4" xfId="0" applyFont="1" applyFill="1" applyBorder="1" applyAlignment="1">
      <alignment horizontal="justify" vertical="center" wrapText="1"/>
    </xf>
    <xf numFmtId="0" fontId="14" fillId="2" borderId="4" xfId="0" applyFont="1" applyFill="1" applyBorder="1"/>
    <xf numFmtId="164" fontId="19" fillId="2" borderId="4" xfId="0" applyNumberFormat="1" applyFont="1" applyFill="1" applyBorder="1" applyAlignment="1">
      <alignment horizontal="center" vertical="center" wrapText="1"/>
    </xf>
    <xf numFmtId="164" fontId="22" fillId="2" borderId="4" xfId="1" applyNumberFormat="1" applyFont="1" applyFill="1" applyBorder="1" applyAlignment="1">
      <alignment horizontal="center" vertical="center" wrapText="1"/>
    </xf>
    <xf numFmtId="164" fontId="19" fillId="2" borderId="4" xfId="1" applyNumberFormat="1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vertical="center" wrapText="1"/>
    </xf>
    <xf numFmtId="3" fontId="14" fillId="2" borderId="4" xfId="0" applyNumberFormat="1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0" fontId="25" fillId="3" borderId="4" xfId="0" applyFont="1" applyFill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3" fontId="18" fillId="2" borderId="4" xfId="0" applyNumberFormat="1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3" fontId="18" fillId="3" borderId="4" xfId="0" applyNumberFormat="1" applyFont="1" applyFill="1" applyBorder="1" applyAlignment="1">
      <alignment vertical="center" wrapText="1"/>
    </xf>
    <xf numFmtId="0" fontId="18" fillId="3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>
      <alignment vertical="center"/>
    </xf>
    <xf numFmtId="0" fontId="7" fillId="2" borderId="0" xfId="0" applyFont="1" applyFill="1"/>
    <xf numFmtId="3" fontId="14" fillId="2" borderId="0" xfId="0" applyNumberFormat="1" applyFont="1" applyFill="1"/>
    <xf numFmtId="0" fontId="27" fillId="5" borderId="0" xfId="0" applyFont="1" applyFill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6" fillId="2" borderId="7" xfId="0" applyFont="1" applyFill="1" applyBorder="1" applyAlignment="1">
      <alignment vertical="top" wrapText="1"/>
    </xf>
    <xf numFmtId="0" fontId="28" fillId="2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6" fillId="2" borderId="4" xfId="0" applyFont="1" applyFill="1" applyBorder="1" applyAlignment="1">
      <alignment vertical="center" wrapText="1"/>
    </xf>
    <xf numFmtId="3" fontId="6" fillId="2" borderId="4" xfId="0" applyNumberFormat="1" applyFont="1" applyFill="1" applyBorder="1"/>
    <xf numFmtId="0" fontId="6" fillId="2" borderId="4" xfId="0" applyFont="1" applyFill="1" applyBorder="1" applyAlignment="1">
      <alignment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vertical="center"/>
    </xf>
    <xf numFmtId="3" fontId="29" fillId="3" borderId="4" xfId="0" applyNumberFormat="1" applyFont="1" applyFill="1" applyBorder="1"/>
    <xf numFmtId="164" fontId="19" fillId="2" borderId="4" xfId="0" applyNumberFormat="1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left" vertical="center" wrapText="1"/>
    </xf>
    <xf numFmtId="164" fontId="20" fillId="3" borderId="3" xfId="1" applyNumberFormat="1" applyFont="1" applyFill="1" applyBorder="1" applyAlignment="1">
      <alignment horizontal="center" vertical="center" wrapText="1"/>
    </xf>
    <xf numFmtId="164" fontId="20" fillId="3" borderId="3" xfId="1" applyNumberFormat="1" applyFont="1" applyFill="1" applyBorder="1" applyAlignment="1">
      <alignment horizontal="right" vertical="center" wrapText="1"/>
    </xf>
    <xf numFmtId="3" fontId="19" fillId="2" borderId="3" xfId="0" applyNumberFormat="1" applyFont="1" applyFill="1" applyBorder="1" applyAlignment="1">
      <alignment horizontal="center" vertical="center" wrapText="1"/>
    </xf>
    <xf numFmtId="3" fontId="19" fillId="2" borderId="3" xfId="0" applyNumberFormat="1" applyFont="1" applyFill="1" applyBorder="1" applyAlignment="1">
      <alignment horizontal="right" vertical="center" wrapText="1"/>
    </xf>
    <xf numFmtId="0" fontId="31" fillId="2" borderId="0" xfId="0" applyFont="1" applyFill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vertical="center" wrapText="1"/>
    </xf>
    <xf numFmtId="3" fontId="14" fillId="3" borderId="4" xfId="5" applyNumberFormat="1" applyFont="1" applyFill="1" applyBorder="1"/>
    <xf numFmtId="0" fontId="22" fillId="3" borderId="4" xfId="0" applyFont="1" applyFill="1" applyBorder="1" applyAlignment="1">
      <alignment horizontal="left" vertical="center" wrapText="1" indent="1"/>
    </xf>
    <xf numFmtId="164" fontId="14" fillId="2" borderId="4" xfId="1" applyNumberFormat="1" applyFont="1" applyFill="1" applyBorder="1"/>
    <xf numFmtId="0" fontId="22" fillId="2" borderId="6" xfId="0" applyFont="1" applyFill="1" applyBorder="1" applyAlignment="1">
      <alignment horizontal="center" vertical="center" wrapText="1"/>
    </xf>
    <xf numFmtId="3" fontId="14" fillId="9" borderId="4" xfId="5" applyNumberFormat="1" applyFont="1" applyFill="1" applyBorder="1"/>
    <xf numFmtId="0" fontId="22" fillId="2" borderId="6" xfId="0" applyFont="1" applyFill="1" applyBorder="1" applyAlignment="1">
      <alignment horizontal="left" vertical="center" wrapText="1" indent="1"/>
    </xf>
    <xf numFmtId="3" fontId="14" fillId="2" borderId="6" xfId="5" applyNumberFormat="1" applyFont="1" applyFill="1" applyBorder="1"/>
    <xf numFmtId="3" fontId="0" fillId="2" borderId="0" xfId="0" applyNumberFormat="1" applyFill="1"/>
    <xf numFmtId="3" fontId="13" fillId="2" borderId="0" xfId="0" applyNumberFormat="1" applyFont="1" applyFill="1"/>
    <xf numFmtId="14" fontId="32" fillId="2" borderId="2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 indent="1"/>
    </xf>
    <xf numFmtId="3" fontId="18" fillId="2" borderId="4" xfId="5" applyNumberFormat="1" applyFont="1" applyFill="1" applyBorder="1"/>
    <xf numFmtId="14" fontId="33" fillId="2" borderId="2" xfId="0" applyNumberFormat="1" applyFont="1" applyFill="1" applyBorder="1" applyAlignment="1">
      <alignment horizontal="center" vertical="center" wrapText="1"/>
    </xf>
    <xf numFmtId="0" fontId="26" fillId="8" borderId="0" xfId="0" applyFont="1" applyFill="1" applyAlignment="1">
      <alignment vertical="center"/>
    </xf>
    <xf numFmtId="0" fontId="24" fillId="8" borderId="0" xfId="0" applyFont="1" applyFill="1"/>
    <xf numFmtId="0" fontId="34" fillId="2" borderId="0" xfId="0" applyFont="1" applyFill="1"/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vertical="center"/>
    </xf>
    <xf numFmtId="0" fontId="29" fillId="3" borderId="8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 wrapText="1"/>
    </xf>
    <xf numFmtId="3" fontId="29" fillId="2" borderId="8" xfId="0" applyNumberFormat="1" applyFont="1" applyFill="1" applyBorder="1" applyAlignment="1">
      <alignment vertical="top" wrapText="1"/>
    </xf>
    <xf numFmtId="3" fontId="29" fillId="2" borderId="8" xfId="0" applyNumberFormat="1" applyFont="1" applyFill="1" applyBorder="1" applyAlignment="1">
      <alignment vertical="center" wrapText="1"/>
    </xf>
    <xf numFmtId="3" fontId="29" fillId="2" borderId="8" xfId="0" applyNumberFormat="1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left" vertical="center" wrapText="1" indent="2"/>
    </xf>
    <xf numFmtId="3" fontId="14" fillId="2" borderId="8" xfId="0" applyNumberFormat="1" applyFont="1" applyFill="1" applyBorder="1" applyAlignment="1">
      <alignment vertical="center"/>
    </xf>
    <xf numFmtId="3" fontId="14" fillId="2" borderId="8" xfId="0" applyNumberFormat="1" applyFont="1" applyFill="1" applyBorder="1" applyAlignment="1">
      <alignment horizontal="center" vertical="center" wrapText="1"/>
    </xf>
    <xf numFmtId="3" fontId="35" fillId="3" borderId="8" xfId="0" applyNumberFormat="1" applyFont="1" applyFill="1" applyBorder="1" applyAlignment="1">
      <alignment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3" fontId="14" fillId="3" borderId="8" xfId="0" applyNumberFormat="1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vertical="center" wrapText="1"/>
    </xf>
    <xf numFmtId="3" fontId="14" fillId="3" borderId="8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 wrapText="1"/>
    </xf>
    <xf numFmtId="3" fontId="29" fillId="3" borderId="8" xfId="0" applyNumberFormat="1" applyFont="1" applyFill="1" applyBorder="1" applyAlignment="1">
      <alignment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left" vertical="center" wrapText="1" indent="2"/>
    </xf>
    <xf numFmtId="0" fontId="35" fillId="2" borderId="8" xfId="0" applyFont="1" applyFill="1" applyBorder="1" applyAlignment="1">
      <alignment horizontal="left" vertical="center" wrapText="1" indent="4"/>
    </xf>
    <xf numFmtId="3" fontId="7" fillId="2" borderId="8" xfId="0" applyNumberFormat="1" applyFont="1" applyFill="1" applyBorder="1" applyAlignment="1">
      <alignment vertical="center" wrapText="1"/>
    </xf>
    <xf numFmtId="3" fontId="29" fillId="2" borderId="8" xfId="0" quotePrefix="1" applyNumberFormat="1" applyFont="1" applyFill="1" applyBorder="1" applyAlignment="1">
      <alignment horizontal="center" vertical="center" wrapText="1"/>
    </xf>
    <xf numFmtId="3" fontId="14" fillId="3" borderId="8" xfId="0" applyNumberFormat="1" applyFont="1" applyFill="1" applyBorder="1" applyAlignment="1">
      <alignment horizontal="center" vertical="center"/>
    </xf>
    <xf numFmtId="164" fontId="18" fillId="2" borderId="8" xfId="1" applyNumberFormat="1" applyFont="1" applyFill="1" applyBorder="1" applyAlignment="1">
      <alignment horizontal="center" vertical="center"/>
    </xf>
    <xf numFmtId="0" fontId="8" fillId="6" borderId="0" xfId="0" quotePrefix="1" applyFont="1" applyFill="1"/>
    <xf numFmtId="0" fontId="14" fillId="0" borderId="0" xfId="0" applyFont="1"/>
    <xf numFmtId="0" fontId="34" fillId="0" borderId="0" xfId="0" applyFont="1"/>
    <xf numFmtId="0" fontId="14" fillId="0" borderId="8" xfId="0" applyFont="1" applyBorder="1"/>
    <xf numFmtId="0" fontId="14" fillId="2" borderId="8" xfId="0" applyFont="1" applyFill="1" applyBorder="1"/>
    <xf numFmtId="0" fontId="21" fillId="0" borderId="8" xfId="0" applyFont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left" vertical="top"/>
    </xf>
    <xf numFmtId="0" fontId="21" fillId="3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justify" vertic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justify" vertical="center"/>
    </xf>
    <xf numFmtId="0" fontId="21" fillId="3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left" vertical="center" wrapText="1" indent="1"/>
    </xf>
    <xf numFmtId="0" fontId="37" fillId="3" borderId="8" xfId="0" applyFont="1" applyFill="1" applyBorder="1" applyAlignment="1">
      <alignment horizontal="left" vertical="top"/>
    </xf>
    <xf numFmtId="3" fontId="22" fillId="2" borderId="8" xfId="0" applyNumberFormat="1" applyFont="1" applyFill="1" applyBorder="1" applyAlignment="1">
      <alignment vertical="center"/>
    </xf>
    <xf numFmtId="3" fontId="21" fillId="2" borderId="8" xfId="0" applyNumberFormat="1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26" fillId="5" borderId="0" xfId="0" applyFont="1" applyFill="1" applyAlignment="1">
      <alignment horizontal="left" vertical="top"/>
    </xf>
    <xf numFmtId="0" fontId="38" fillId="3" borderId="0" xfId="0" applyFont="1" applyFill="1" applyAlignment="1">
      <alignment horizontal="center" vertical="center" wrapText="1"/>
    </xf>
    <xf numFmtId="0" fontId="39" fillId="2" borderId="3" xfId="0" applyFont="1" applyFill="1" applyBorder="1" applyAlignment="1">
      <alignment horizontal="left" vertical="center" wrapText="1"/>
    </xf>
    <xf numFmtId="0" fontId="39" fillId="2" borderId="3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left" vertical="center" wrapText="1" indent="1"/>
    </xf>
    <xf numFmtId="0" fontId="38" fillId="3" borderId="9" xfId="0" applyFont="1" applyFill="1" applyBorder="1" applyAlignment="1">
      <alignment horizontal="center" vertical="center" wrapText="1"/>
    </xf>
    <xf numFmtId="0" fontId="40" fillId="3" borderId="10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left" vertical="center" wrapText="1"/>
    </xf>
    <xf numFmtId="0" fontId="41" fillId="3" borderId="11" xfId="0" applyFont="1" applyFill="1" applyBorder="1" applyAlignment="1">
      <alignment horizontal="center" vertical="center"/>
    </xf>
    <xf numFmtId="0" fontId="39" fillId="0" borderId="3" xfId="0" applyFont="1" applyBorder="1" applyAlignment="1">
      <alignment horizontal="left" vertical="center" wrapText="1"/>
    </xf>
    <xf numFmtId="0" fontId="38" fillId="3" borderId="3" xfId="0" applyFont="1" applyFill="1" applyBorder="1" applyAlignment="1">
      <alignment horizontal="left" vertical="center" wrapText="1"/>
    </xf>
    <xf numFmtId="0" fontId="38" fillId="3" borderId="11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left" vertical="center" wrapText="1"/>
    </xf>
    <xf numFmtId="3" fontId="38" fillId="2" borderId="0" xfId="0" applyNumberFormat="1" applyFont="1" applyFill="1" applyAlignment="1">
      <alignment vertical="center" wrapText="1"/>
    </xf>
    <xf numFmtId="0" fontId="39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top"/>
    </xf>
    <xf numFmtId="0" fontId="39" fillId="2" borderId="0" xfId="0" applyFont="1" applyFill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 inden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31" fillId="2" borderId="3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6" fillId="5" borderId="0" xfId="0" applyNumberFormat="1" applyFont="1" applyFill="1" applyAlignment="1">
      <alignment horizontal="left" vertical="top"/>
    </xf>
    <xf numFmtId="3" fontId="38" fillId="3" borderId="0" xfId="0" applyNumberFormat="1" applyFont="1" applyFill="1" applyAlignment="1">
      <alignment horizontal="center" vertical="center" wrapText="1"/>
    </xf>
    <xf numFmtId="3" fontId="31" fillId="2" borderId="3" xfId="0" applyNumberFormat="1" applyFont="1" applyFill="1" applyBorder="1" applyAlignment="1">
      <alignment vertical="center"/>
    </xf>
    <xf numFmtId="3" fontId="40" fillId="3" borderId="10" xfId="0" applyNumberFormat="1" applyFont="1" applyFill="1" applyBorder="1" applyAlignment="1">
      <alignment horizontal="center" vertical="center"/>
    </xf>
    <xf numFmtId="3" fontId="41" fillId="3" borderId="11" xfId="0" applyNumberFormat="1" applyFont="1" applyFill="1" applyBorder="1" applyAlignment="1">
      <alignment horizontal="center" vertical="center"/>
    </xf>
    <xf numFmtId="3" fontId="0" fillId="2" borderId="12" xfId="0" applyNumberFormat="1" applyFill="1" applyBorder="1"/>
    <xf numFmtId="3" fontId="30" fillId="3" borderId="12" xfId="0" applyNumberFormat="1" applyFont="1" applyFill="1" applyBorder="1"/>
    <xf numFmtId="3" fontId="42" fillId="2" borderId="3" xfId="0" applyNumberFormat="1" applyFont="1" applyFill="1" applyBorder="1" applyAlignment="1">
      <alignment vertical="center"/>
    </xf>
    <xf numFmtId="3" fontId="38" fillId="3" borderId="3" xfId="0" applyNumberFormat="1" applyFont="1" applyFill="1" applyBorder="1" applyAlignment="1">
      <alignment vertical="center" wrapText="1"/>
    </xf>
    <xf numFmtId="14" fontId="33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6" fillId="2" borderId="0" xfId="0" applyNumberFormat="1" applyFont="1" applyFill="1"/>
    <xf numFmtId="0" fontId="6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3" fontId="29" fillId="2" borderId="0" xfId="0" applyNumberFormat="1" applyFont="1" applyFill="1"/>
    <xf numFmtId="0" fontId="31" fillId="2" borderId="11" xfId="0" applyFont="1" applyFill="1" applyBorder="1"/>
    <xf numFmtId="0" fontId="31" fillId="2" borderId="0" xfId="0" applyFont="1" applyFill="1"/>
    <xf numFmtId="0" fontId="31" fillId="2" borderId="17" xfId="0" applyFont="1" applyFill="1" applyBorder="1"/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43" fillId="2" borderId="18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9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/>
    </xf>
    <xf numFmtId="0" fontId="41" fillId="2" borderId="0" xfId="2" applyFont="1" applyFill="1" applyAlignment="1">
      <alignment horizontal="left" vertical="center" wrapText="1" indent="1"/>
    </xf>
    <xf numFmtId="0" fontId="31" fillId="2" borderId="3" xfId="0" quotePrefix="1" applyFont="1" applyFill="1" applyBorder="1" applyAlignment="1">
      <alignment horizontal="center" vertical="center"/>
    </xf>
    <xf numFmtId="10" fontId="43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43" fillId="2" borderId="21" xfId="2" applyFont="1" applyFill="1" applyBorder="1" applyAlignment="1">
      <alignment horizontal="left" vertical="center" wrapText="1" indent="3"/>
    </xf>
    <xf numFmtId="3" fontId="14" fillId="2" borderId="21" xfId="0" applyNumberFormat="1" applyFont="1" applyFill="1" applyBorder="1"/>
    <xf numFmtId="10" fontId="43" fillId="2" borderId="21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4" xfId="1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 wrapText="1"/>
    </xf>
    <xf numFmtId="164" fontId="22" fillId="0" borderId="8" xfId="1" applyNumberFormat="1" applyFont="1" applyBorder="1" applyAlignment="1">
      <alignment vertical="center"/>
    </xf>
    <xf numFmtId="0" fontId="11" fillId="5" borderId="0" xfId="0" applyFont="1" applyFill="1" applyAlignment="1">
      <alignment horizontal="left" vertical="top"/>
    </xf>
    <xf numFmtId="0" fontId="6" fillId="2" borderId="17" xfId="0" applyFont="1" applyFill="1" applyBorder="1"/>
    <xf numFmtId="0" fontId="29" fillId="2" borderId="17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vertical="center" wrapText="1"/>
    </xf>
    <xf numFmtId="3" fontId="6" fillId="2" borderId="3" xfId="0" quotePrefix="1" applyNumberFormat="1" applyFont="1" applyFill="1" applyBorder="1" applyAlignment="1">
      <alignment wrapText="1"/>
    </xf>
    <xf numFmtId="0" fontId="44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top" wrapText="1"/>
    </xf>
    <xf numFmtId="0" fontId="6" fillId="2" borderId="2" xfId="0" applyFont="1" applyFill="1" applyBorder="1"/>
    <xf numFmtId="0" fontId="29" fillId="2" borderId="2" xfId="0" applyFont="1" applyFill="1" applyBorder="1" applyAlignment="1">
      <alignment horizontal="center" wrapText="1"/>
    </xf>
    <xf numFmtId="0" fontId="45" fillId="2" borderId="0" xfId="0" applyFont="1" applyFill="1" applyAlignment="1">
      <alignment vertical="center" wrapText="1"/>
    </xf>
    <xf numFmtId="3" fontId="6" fillId="2" borderId="0" xfId="0" quotePrefix="1" applyNumberFormat="1" applyFont="1" applyFill="1" applyAlignment="1">
      <alignment wrapText="1"/>
    </xf>
    <xf numFmtId="0" fontId="44" fillId="2" borderId="3" xfId="0" applyFont="1" applyFill="1" applyBorder="1" applyAlignment="1">
      <alignment horizontal="left" vertical="center" wrapText="1" indent="1"/>
    </xf>
    <xf numFmtId="0" fontId="46" fillId="5" borderId="0" xfId="0" applyFont="1" applyFill="1"/>
    <xf numFmtId="0" fontId="47" fillId="2" borderId="0" xfId="0" applyFont="1" applyFill="1"/>
    <xf numFmtId="0" fontId="6" fillId="2" borderId="11" xfId="0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vertical="center" wrapText="1"/>
    </xf>
    <xf numFmtId="49" fontId="6" fillId="2" borderId="0" xfId="0" applyNumberFormat="1" applyFont="1" applyFill="1" applyAlignment="1">
      <alignment horizontal="center" vertical="center" wrapText="1"/>
    </xf>
    <xf numFmtId="3" fontId="6" fillId="2" borderId="3" xfId="0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vertical="center" wrapText="1"/>
    </xf>
    <xf numFmtId="0" fontId="46" fillId="5" borderId="0" xfId="0" applyFont="1" applyFill="1" applyAlignment="1">
      <alignment horizontal="left" vertical="top"/>
    </xf>
    <xf numFmtId="0" fontId="46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center" vertical="center" wrapText="1"/>
    </xf>
    <xf numFmtId="49" fontId="44" fillId="2" borderId="0" xfId="0" applyNumberFormat="1" applyFont="1" applyFill="1" applyAlignment="1">
      <alignment horizontal="center" vertical="center" wrapText="1"/>
    </xf>
    <xf numFmtId="49" fontId="44" fillId="2" borderId="3" xfId="0" applyNumberFormat="1" applyFont="1" applyFill="1" applyBorder="1" applyAlignment="1">
      <alignment horizontal="center" vertical="center" wrapText="1"/>
    </xf>
    <xf numFmtId="49" fontId="48" fillId="2" borderId="3" xfId="0" applyNumberFormat="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left" vertical="center" wrapText="1" indent="2"/>
    </xf>
    <xf numFmtId="49" fontId="49" fillId="2" borderId="3" xfId="0" applyNumberFormat="1" applyFont="1" applyFill="1" applyBorder="1" applyAlignment="1">
      <alignment horizontal="center" vertical="center" wrapText="1"/>
    </xf>
    <xf numFmtId="0" fontId="45" fillId="2" borderId="29" xfId="0" applyFont="1" applyFill="1" applyBorder="1" applyAlignment="1">
      <alignment vertical="center" wrapText="1"/>
    </xf>
    <xf numFmtId="0" fontId="45" fillId="2" borderId="0" xfId="0" applyFont="1" applyFill="1" applyAlignment="1">
      <alignment horizontal="center" vertical="center" wrapText="1"/>
    </xf>
    <xf numFmtId="0" fontId="6" fillId="2" borderId="30" xfId="0" applyFont="1" applyFill="1" applyBorder="1"/>
    <xf numFmtId="0" fontId="44" fillId="2" borderId="30" xfId="0" applyFont="1" applyFill="1" applyBorder="1" applyAlignment="1">
      <alignment vertical="center" wrapText="1"/>
    </xf>
    <xf numFmtId="0" fontId="45" fillId="2" borderId="30" xfId="0" applyFont="1" applyFill="1" applyBorder="1" applyAlignment="1">
      <alignment horizontal="center" vertical="center" wrapText="1"/>
    </xf>
    <xf numFmtId="0" fontId="44" fillId="2" borderId="29" xfId="0" applyFont="1" applyFill="1" applyBorder="1" applyAlignment="1">
      <alignment horizontal="center" vertical="center" wrapText="1"/>
    </xf>
    <xf numFmtId="0" fontId="44" fillId="2" borderId="29" xfId="0" applyFont="1" applyFill="1" applyBorder="1" applyAlignment="1">
      <alignment vertical="center" wrapText="1"/>
    </xf>
    <xf numFmtId="0" fontId="36" fillId="2" borderId="29" xfId="0" applyFont="1" applyFill="1" applyBorder="1" applyAlignment="1">
      <alignment vertical="center" wrapText="1"/>
    </xf>
    <xf numFmtId="0" fontId="7" fillId="2" borderId="29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29" xfId="0" applyNumberFormat="1" applyFont="1" applyFill="1" applyBorder="1" applyAlignment="1">
      <alignment horizontal="right" vertical="center" wrapText="1"/>
    </xf>
    <xf numFmtId="0" fontId="44" fillId="2" borderId="28" xfId="0" applyFont="1" applyFill="1" applyBorder="1" applyAlignment="1">
      <alignment horizontal="center" vertical="center" wrapText="1"/>
    </xf>
    <xf numFmtId="0" fontId="44" fillId="2" borderId="3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3" fontId="6" fillId="0" borderId="0" xfId="0" applyNumberFormat="1" applyFont="1"/>
    <xf numFmtId="10" fontId="6" fillId="0" borderId="0" xfId="1" applyNumberFormat="1" applyFont="1" applyFill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3" fontId="6" fillId="0" borderId="7" xfId="0" applyNumberFormat="1" applyFont="1" applyBorder="1"/>
    <xf numFmtId="10" fontId="6" fillId="2" borderId="7" xfId="1" applyNumberFormat="1" applyFont="1" applyFill="1" applyBorder="1" applyAlignment="1">
      <alignment wrapText="1"/>
    </xf>
    <xf numFmtId="0" fontId="7" fillId="0" borderId="7" xfId="0" applyFont="1" applyBorder="1" applyAlignment="1">
      <alignment horizontal="left" vertical="center" wrapText="1"/>
    </xf>
    <xf numFmtId="10" fontId="6" fillId="0" borderId="7" xfId="1" applyNumberFormat="1" applyFont="1" applyFill="1" applyBorder="1" applyAlignment="1">
      <alignment wrapText="1"/>
    </xf>
    <xf numFmtId="10" fontId="29" fillId="0" borderId="7" xfId="1" applyNumberFormat="1" applyFont="1" applyFill="1" applyBorder="1" applyAlignment="1">
      <alignment wrapText="1"/>
    </xf>
    <xf numFmtId="3" fontId="29" fillId="0" borderId="7" xfId="0" applyNumberFormat="1" applyFont="1" applyBorder="1"/>
    <xf numFmtId="0" fontId="11" fillId="2" borderId="0" xfId="0" applyFont="1" applyFill="1" applyAlignment="1">
      <alignment horizontal="left" vertical="top"/>
    </xf>
    <xf numFmtId="0" fontId="52" fillId="2" borderId="0" xfId="9" applyFill="1"/>
    <xf numFmtId="0" fontId="55" fillId="2" borderId="0" xfId="9" applyFont="1" applyFill="1"/>
    <xf numFmtId="0" fontId="56" fillId="6" borderId="0" xfId="0" applyFont="1" applyFill="1"/>
    <xf numFmtId="0" fontId="56" fillId="6" borderId="0" xfId="0" quotePrefix="1" applyFont="1" applyFill="1" applyAlignment="1">
      <alignment horizontal="right"/>
    </xf>
    <xf numFmtId="0" fontId="57" fillId="6" borderId="0" xfId="4" applyFont="1" applyFill="1"/>
    <xf numFmtId="0" fontId="58" fillId="6" borderId="0" xfId="0" quotePrefix="1" applyFont="1" applyFill="1" applyAlignment="1">
      <alignment horizontal="right"/>
    </xf>
    <xf numFmtId="0" fontId="58" fillId="6" borderId="0" xfId="0" applyFont="1" applyFill="1"/>
    <xf numFmtId="0" fontId="9" fillId="6" borderId="0" xfId="4" applyFill="1"/>
    <xf numFmtId="0" fontId="59" fillId="2" borderId="35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 vertical="center" wrapText="1"/>
    </xf>
    <xf numFmtId="0" fontId="60" fillId="2" borderId="3" xfId="0" applyFont="1" applyFill="1" applyBorder="1" applyAlignment="1">
      <alignment horizontal="left" vertical="center"/>
    </xf>
    <xf numFmtId="3" fontId="60" fillId="2" borderId="3" xfId="0" applyNumberFormat="1" applyFont="1" applyFill="1" applyBorder="1" applyAlignment="1">
      <alignment horizontal="right" vertical="center"/>
    </xf>
    <xf numFmtId="10" fontId="60" fillId="2" borderId="3" xfId="1" applyNumberFormat="1" applyFont="1" applyFill="1" applyBorder="1" applyAlignment="1">
      <alignment horizontal="right" vertical="center"/>
    </xf>
    <xf numFmtId="164" fontId="60" fillId="2" borderId="3" xfId="1" applyNumberFormat="1" applyFont="1" applyFill="1" applyBorder="1" applyAlignment="1">
      <alignment horizontal="right" vertical="center"/>
    </xf>
    <xf numFmtId="10" fontId="60" fillId="2" borderId="3" xfId="0" applyNumberFormat="1" applyFont="1" applyFill="1" applyBorder="1" applyAlignment="1">
      <alignment horizontal="right" vertical="center"/>
    </xf>
    <xf numFmtId="0" fontId="61" fillId="2" borderId="3" xfId="0" applyFont="1" applyFill="1" applyBorder="1" applyAlignment="1">
      <alignment horizontal="right" vertical="center"/>
    </xf>
    <xf numFmtId="0" fontId="62" fillId="2" borderId="3" xfId="0" applyFont="1" applyFill="1" applyBorder="1" applyAlignment="1">
      <alignment horizontal="left" vertical="center"/>
    </xf>
    <xf numFmtId="3" fontId="62" fillId="2" borderId="3" xfId="0" applyNumberFormat="1" applyFont="1" applyFill="1" applyBorder="1" applyAlignment="1">
      <alignment horizontal="right" vertical="center"/>
    </xf>
    <xf numFmtId="10" fontId="62" fillId="2" borderId="3" xfId="0" applyNumberFormat="1" applyFont="1" applyFill="1" applyBorder="1" applyAlignment="1">
      <alignment horizontal="right" vertical="center"/>
    </xf>
    <xf numFmtId="0" fontId="60" fillId="2" borderId="3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vertical="center" wrapText="1"/>
    </xf>
    <xf numFmtId="3" fontId="14" fillId="2" borderId="3" xfId="0" applyNumberFormat="1" applyFont="1" applyFill="1" applyBorder="1"/>
    <xf numFmtId="10" fontId="14" fillId="2" borderId="3" xfId="1" applyNumberFormat="1" applyFont="1" applyFill="1" applyBorder="1"/>
    <xf numFmtId="0" fontId="18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10" fontId="14" fillId="2" borderId="0" xfId="1" applyNumberFormat="1" applyFont="1" applyFill="1"/>
    <xf numFmtId="0" fontId="18" fillId="2" borderId="3" xfId="0" applyFont="1" applyFill="1" applyBorder="1" applyAlignment="1">
      <alignment vertical="center" wrapText="1"/>
    </xf>
    <xf numFmtId="3" fontId="18" fillId="2" borderId="3" xfId="0" applyNumberFormat="1" applyFont="1" applyFill="1" applyBorder="1"/>
    <xf numFmtId="10" fontId="18" fillId="2" borderId="3" xfId="1" applyNumberFormat="1" applyFont="1" applyFill="1" applyBorder="1"/>
    <xf numFmtId="0" fontId="63" fillId="2" borderId="0" xfId="0" applyFont="1" applyFill="1"/>
    <xf numFmtId="0" fontId="63" fillId="2" borderId="7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 wrapText="1"/>
    </xf>
    <xf numFmtId="0" fontId="63" fillId="2" borderId="47" xfId="0" applyFont="1" applyFill="1" applyBorder="1" applyAlignment="1">
      <alignment horizontal="center" vertical="center"/>
    </xf>
    <xf numFmtId="0" fontId="63" fillId="2" borderId="48" xfId="0" applyFont="1" applyFill="1" applyBorder="1" applyAlignment="1">
      <alignment horizontal="center" vertical="center" wrapText="1"/>
    </xf>
    <xf numFmtId="0" fontId="63" fillId="2" borderId="49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horizontal="center" vertical="center" wrapText="1"/>
    </xf>
    <xf numFmtId="0" fontId="63" fillId="2" borderId="51" xfId="0" applyFont="1" applyFill="1" applyBorder="1" applyAlignment="1">
      <alignment horizontal="center"/>
    </xf>
    <xf numFmtId="0" fontId="63" fillId="2" borderId="7" xfId="0" applyFont="1" applyFill="1" applyBorder="1"/>
    <xf numFmtId="3" fontId="63" fillId="2" borderId="7" xfId="0" applyNumberFormat="1" applyFont="1" applyFill="1" applyBorder="1"/>
    <xf numFmtId="0" fontId="63" fillId="11" borderId="0" xfId="0" applyFont="1" applyFill="1"/>
    <xf numFmtId="0" fontId="64" fillId="11" borderId="0" xfId="0" applyFont="1" applyFill="1"/>
    <xf numFmtId="0" fontId="6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3" fontId="7" fillId="2" borderId="0" xfId="0" applyNumberFormat="1" applyFont="1" applyFill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wrapText="1"/>
    </xf>
    <xf numFmtId="3" fontId="7" fillId="0" borderId="3" xfId="0" applyNumberFormat="1" applyFont="1" applyBorder="1"/>
    <xf numFmtId="0" fontId="65" fillId="2" borderId="3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wrapText="1"/>
    </xf>
    <xf numFmtId="3" fontId="7" fillId="2" borderId="3" xfId="0" applyNumberFormat="1" applyFont="1" applyFill="1" applyBorder="1"/>
    <xf numFmtId="0" fontId="0" fillId="11" borderId="0" xfId="0" applyFill="1"/>
    <xf numFmtId="0" fontId="66" fillId="2" borderId="0" xfId="0" applyFont="1" applyFill="1" applyAlignment="1">
      <alignment horizontal="center" vertical="center" wrapText="1"/>
    </xf>
    <xf numFmtId="0" fontId="66" fillId="2" borderId="56" xfId="0" applyFont="1" applyFill="1" applyBorder="1" applyAlignment="1">
      <alignment horizontal="center" vertical="center" wrapText="1"/>
    </xf>
    <xf numFmtId="0" fontId="63" fillId="2" borderId="56" xfId="0" applyFont="1" applyFill="1" applyBorder="1"/>
    <xf numFmtId="0" fontId="63" fillId="2" borderId="41" xfId="0" applyFont="1" applyFill="1" applyBorder="1"/>
    <xf numFmtId="3" fontId="63" fillId="2" borderId="56" xfId="0" applyNumberFormat="1" applyFont="1" applyFill="1" applyBorder="1"/>
    <xf numFmtId="0" fontId="63" fillId="2" borderId="43" xfId="0" applyFont="1" applyFill="1" applyBorder="1"/>
    <xf numFmtId="0" fontId="63" fillId="2" borderId="44" xfId="0" applyFont="1" applyFill="1" applyBorder="1"/>
    <xf numFmtId="0" fontId="63" fillId="2" borderId="50" xfId="0" applyFont="1" applyFill="1" applyBorder="1"/>
    <xf numFmtId="0" fontId="64" fillId="2" borderId="0" xfId="0" applyFont="1" applyFill="1"/>
    <xf numFmtId="0" fontId="66" fillId="2" borderId="60" xfId="0" applyFont="1" applyFill="1" applyBorder="1" applyAlignment="1">
      <alignment horizontal="center" vertical="center" wrapText="1"/>
    </xf>
    <xf numFmtId="0" fontId="63" fillId="2" borderId="60" xfId="0" applyFont="1" applyFill="1" applyBorder="1" applyAlignment="1">
      <alignment horizontal="center" vertical="center" wrapText="1"/>
    </xf>
    <xf numFmtId="0" fontId="67" fillId="2" borderId="0" xfId="0" applyFont="1" applyFill="1"/>
    <xf numFmtId="0" fontId="63" fillId="2" borderId="7" xfId="0" applyFont="1" applyFill="1" applyBorder="1" applyAlignment="1">
      <alignment horizontal="center" vertical="center" wrapText="1"/>
    </xf>
    <xf numFmtId="14" fontId="63" fillId="2" borderId="43" xfId="0" applyNumberFormat="1" applyFont="1" applyFill="1" applyBorder="1" applyAlignment="1">
      <alignment horizontal="center"/>
    </xf>
    <xf numFmtId="0" fontId="68" fillId="3" borderId="59" xfId="0" applyFont="1" applyFill="1" applyBorder="1" applyAlignment="1">
      <alignment horizontal="left" vertical="center"/>
    </xf>
    <xf numFmtId="0" fontId="68" fillId="3" borderId="56" xfId="0" applyFont="1" applyFill="1" applyBorder="1" applyAlignment="1">
      <alignment horizontal="left" vertical="center"/>
    </xf>
    <xf numFmtId="0" fontId="63" fillId="2" borderId="59" xfId="0" applyFont="1" applyFill="1" applyBorder="1" applyAlignment="1">
      <alignment horizontal="center" vertical="center"/>
    </xf>
    <xf numFmtId="0" fontId="63" fillId="2" borderId="56" xfId="0" applyFont="1" applyFill="1" applyBorder="1" applyAlignment="1">
      <alignment vertical="center"/>
    </xf>
    <xf numFmtId="3" fontId="63" fillId="2" borderId="56" xfId="0" applyNumberFormat="1" applyFont="1" applyFill="1" applyBorder="1" applyAlignment="1">
      <alignment horizontal="center" vertical="center"/>
    </xf>
    <xf numFmtId="3" fontId="63" fillId="2" borderId="0" xfId="0" applyNumberFormat="1" applyFont="1" applyFill="1"/>
    <xf numFmtId="3" fontId="63" fillId="3" borderId="56" xfId="0" applyNumberFormat="1" applyFont="1" applyFill="1" applyBorder="1"/>
    <xf numFmtId="0" fontId="63" fillId="3" borderId="56" xfId="0" applyFont="1" applyFill="1" applyBorder="1"/>
    <xf numFmtId="0" fontId="63" fillId="2" borderId="56" xfId="0" applyFont="1" applyFill="1" applyBorder="1" applyAlignment="1">
      <alignment vertical="center" wrapText="1"/>
    </xf>
    <xf numFmtId="0" fontId="63" fillId="2" borderId="54" xfId="0" applyFont="1" applyFill="1" applyBorder="1" applyAlignment="1">
      <alignment horizontal="center" vertical="center"/>
    </xf>
    <xf numFmtId="0" fontId="63" fillId="2" borderId="50" xfId="0" applyFont="1" applyFill="1" applyBorder="1" applyAlignment="1">
      <alignment vertical="center" wrapText="1"/>
    </xf>
    <xf numFmtId="3" fontId="63" fillId="3" borderId="50" xfId="0" applyNumberFormat="1" applyFont="1" applyFill="1" applyBorder="1"/>
    <xf numFmtId="0" fontId="63" fillId="2" borderId="56" xfId="0" applyFont="1" applyFill="1" applyBorder="1" applyAlignment="1">
      <alignment horizontal="center" vertical="center"/>
    </xf>
    <xf numFmtId="0" fontId="63" fillId="2" borderId="56" xfId="0" applyFont="1" applyFill="1" applyBorder="1" applyAlignment="1">
      <alignment wrapText="1"/>
    </xf>
    <xf numFmtId="3" fontId="63" fillId="2" borderId="56" xfId="0" applyNumberFormat="1" applyFont="1" applyFill="1" applyBorder="1" applyAlignment="1">
      <alignment horizontal="right" vertical="center"/>
    </xf>
    <xf numFmtId="164" fontId="63" fillId="2" borderId="56" xfId="1" applyNumberFormat="1" applyFont="1" applyFill="1" applyBorder="1" applyAlignment="1">
      <alignment horizontal="right" vertical="center"/>
    </xf>
    <xf numFmtId="10" fontId="63" fillId="2" borderId="56" xfId="0" applyNumberFormat="1" applyFont="1" applyFill="1" applyBorder="1" applyAlignment="1">
      <alignment horizontal="right" vertical="center"/>
    </xf>
    <xf numFmtId="0" fontId="63" fillId="2" borderId="56" xfId="0" applyFont="1" applyFill="1" applyBorder="1" applyAlignment="1">
      <alignment horizontal="left" vertical="top" wrapText="1"/>
    </xf>
    <xf numFmtId="0" fontId="63" fillId="2" borderId="50" xfId="0" applyFont="1" applyFill="1" applyBorder="1" applyAlignment="1">
      <alignment horizontal="left" vertical="top" wrapText="1"/>
    </xf>
    <xf numFmtId="0" fontId="63" fillId="2" borderId="56" xfId="0" applyFont="1" applyFill="1" applyBorder="1" applyAlignment="1">
      <alignment vertical="top" wrapText="1"/>
    </xf>
    <xf numFmtId="10" fontId="63" fillId="3" borderId="56" xfId="0" applyNumberFormat="1" applyFont="1" applyFill="1" applyBorder="1"/>
    <xf numFmtId="3" fontId="63" fillId="3" borderId="56" xfId="0" applyNumberFormat="1" applyFont="1" applyFill="1" applyBorder="1" applyAlignment="1">
      <alignment horizontal="center" vertical="center"/>
    </xf>
    <xf numFmtId="164" fontId="63" fillId="2" borderId="56" xfId="0" applyNumberFormat="1" applyFont="1" applyFill="1" applyBorder="1"/>
    <xf numFmtId="0" fontId="68" fillId="3" borderId="59" xfId="0" quotePrefix="1" applyFont="1" applyFill="1" applyBorder="1" applyAlignment="1">
      <alignment horizontal="left" vertical="center"/>
    </xf>
    <xf numFmtId="3" fontId="68" fillId="3" borderId="56" xfId="0" applyNumberFormat="1" applyFont="1" applyFill="1" applyBorder="1" applyAlignment="1">
      <alignment horizontal="right" vertical="center"/>
    </xf>
    <xf numFmtId="0" fontId="63" fillId="2" borderId="59" xfId="0" quotePrefix="1" applyFont="1" applyFill="1" applyBorder="1" applyAlignment="1">
      <alignment horizontal="center" vertical="center"/>
    </xf>
    <xf numFmtId="0" fontId="68" fillId="3" borderId="56" xfId="0" applyFont="1" applyFill="1" applyBorder="1" applyAlignment="1">
      <alignment horizontal="right" vertical="center"/>
    </xf>
    <xf numFmtId="0" fontId="63" fillId="2" borderId="54" xfId="0" quotePrefix="1" applyFont="1" applyFill="1" applyBorder="1" applyAlignment="1">
      <alignment horizontal="center" vertical="center"/>
    </xf>
    <xf numFmtId="0" fontId="63" fillId="2" borderId="56" xfId="0" quotePrefix="1" applyFont="1" applyFill="1" applyBorder="1" applyAlignment="1">
      <alignment horizontal="center" vertical="center"/>
    </xf>
    <xf numFmtId="0" fontId="64" fillId="11" borderId="0" xfId="0" applyFont="1" applyFill="1" applyAlignment="1">
      <alignment horizontal="left"/>
    </xf>
    <xf numFmtId="0" fontId="64" fillId="2" borderId="0" xfId="0" applyFont="1" applyFill="1" applyAlignment="1">
      <alignment horizontal="left"/>
    </xf>
    <xf numFmtId="0" fontId="51" fillId="12" borderId="33" xfId="8" applyFill="1"/>
    <xf numFmtId="0" fontId="54" fillId="12" borderId="33" xfId="8" applyFont="1" applyFill="1"/>
    <xf numFmtId="3" fontId="22" fillId="2" borderId="0" xfId="0" applyNumberFormat="1" applyFont="1" applyFill="1" applyAlignment="1">
      <alignment vertical="center"/>
    </xf>
    <xf numFmtId="0" fontId="53" fillId="10" borderId="34" xfId="7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wrapText="1"/>
    </xf>
    <xf numFmtId="3" fontId="22" fillId="2" borderId="8" xfId="0" applyNumberFormat="1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20" fillId="3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left" vertical="center"/>
    </xf>
    <xf numFmtId="0" fontId="31" fillId="2" borderId="1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top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left" vertical="top" wrapText="1"/>
    </xf>
    <xf numFmtId="0" fontId="6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1" xfId="0" applyFont="1" applyFill="1" applyBorder="1"/>
    <xf numFmtId="0" fontId="6" fillId="2" borderId="0" xfId="0" applyFont="1" applyFill="1"/>
    <xf numFmtId="0" fontId="6" fillId="2" borderId="17" xfId="0" applyFont="1" applyFill="1" applyBorder="1"/>
    <xf numFmtId="0" fontId="6" fillId="0" borderId="0" xfId="0" applyFont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3" fillId="2" borderId="4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41" xfId="0" applyFont="1" applyFill="1" applyBorder="1" applyAlignment="1">
      <alignment horizontal="center"/>
    </xf>
    <xf numFmtId="0" fontId="63" fillId="2" borderId="4" xfId="0" applyFont="1" applyFill="1" applyBorder="1" applyAlignment="1">
      <alignment horizontal="center"/>
    </xf>
    <xf numFmtId="0" fontId="63" fillId="2" borderId="42" xfId="0" applyFont="1" applyFill="1" applyBorder="1" applyAlignment="1">
      <alignment horizontal="center"/>
    </xf>
    <xf numFmtId="0" fontId="63" fillId="2" borderId="41" xfId="0" applyFont="1" applyFill="1" applyBorder="1" applyAlignment="1">
      <alignment horizontal="center" vertical="center"/>
    </xf>
    <xf numFmtId="0" fontId="63" fillId="2" borderId="4" xfId="0" applyFont="1" applyFill="1" applyBorder="1" applyAlignment="1">
      <alignment horizontal="center" vertical="center"/>
    </xf>
    <xf numFmtId="0" fontId="63" fillId="2" borderId="42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0" fontId="63" fillId="2" borderId="46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45" xfId="0" applyFont="1" applyFill="1" applyBorder="1" applyAlignment="1">
      <alignment horizontal="center" vertical="center"/>
    </xf>
    <xf numFmtId="0" fontId="63" fillId="2" borderId="52" xfId="0" applyFont="1" applyFill="1" applyBorder="1" applyAlignment="1">
      <alignment horizontal="center"/>
    </xf>
    <xf numFmtId="0" fontId="63" fillId="2" borderId="53" xfId="0" applyFont="1" applyFill="1" applyBorder="1" applyAlignment="1">
      <alignment horizontal="center"/>
    </xf>
    <xf numFmtId="0" fontId="63" fillId="2" borderId="54" xfId="0" applyFont="1" applyFill="1" applyBorder="1" applyAlignment="1">
      <alignment horizontal="center"/>
    </xf>
    <xf numFmtId="0" fontId="66" fillId="2" borderId="55" xfId="0" applyFont="1" applyFill="1" applyBorder="1" applyAlignment="1">
      <alignment horizontal="left" vertical="center"/>
    </xf>
    <xf numFmtId="0" fontId="66" fillId="2" borderId="6" xfId="0" applyFont="1" applyFill="1" applyBorder="1" applyAlignment="1">
      <alignment horizontal="left" vertical="center"/>
    </xf>
    <xf numFmtId="0" fontId="66" fillId="2" borderId="52" xfId="0" applyFont="1" applyFill="1" applyBorder="1" applyAlignment="1">
      <alignment horizontal="center" vertical="center"/>
    </xf>
    <xf numFmtId="0" fontId="66" fillId="2" borderId="53" xfId="0" applyFont="1" applyFill="1" applyBorder="1" applyAlignment="1">
      <alignment horizontal="center" vertical="center"/>
    </xf>
    <xf numFmtId="0" fontId="66" fillId="2" borderId="54" xfId="0" applyFont="1" applyFill="1" applyBorder="1" applyAlignment="1">
      <alignment horizontal="center" vertical="center"/>
    </xf>
    <xf numFmtId="0" fontId="63" fillId="2" borderId="57" xfId="0" applyFont="1" applyFill="1" applyBorder="1" applyAlignment="1">
      <alignment horizontal="center"/>
    </xf>
    <xf numFmtId="0" fontId="63" fillId="2" borderId="58" xfId="0" applyFont="1" applyFill="1" applyBorder="1" applyAlignment="1">
      <alignment horizontal="center"/>
    </xf>
    <xf numFmtId="0" fontId="63" fillId="2" borderId="59" xfId="0" applyFont="1" applyFill="1" applyBorder="1" applyAlignment="1">
      <alignment horizontal="center"/>
    </xf>
    <xf numFmtId="0" fontId="63" fillId="2" borderId="54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7" xfId="0" applyFont="1" applyFill="1" applyBorder="1" applyAlignment="1">
      <alignment horizontal="center" vertical="center" wrapText="1"/>
    </xf>
    <xf numFmtId="0" fontId="68" fillId="3" borderId="59" xfId="0" applyFont="1" applyFill="1" applyBorder="1" applyAlignment="1">
      <alignment horizontal="left" vertical="center"/>
    </xf>
    <xf numFmtId="0" fontId="68" fillId="3" borderId="56" xfId="0" applyFont="1" applyFill="1" applyBorder="1" applyAlignment="1">
      <alignment horizontal="left" vertical="center"/>
    </xf>
  </cellXfs>
  <cellStyles count="10">
    <cellStyle name="=C:\WINNT35\SYSTEM32\COMMAND.COM" xfId="2" xr:uid="{3AED4A79-459B-4172-9CDC-489677FC360C}"/>
    <cellStyle name="Dziesiętny" xfId="5" builtinId="3"/>
    <cellStyle name="Hiperłącze" xfId="4" builtinId="8"/>
    <cellStyle name="Nagłówek 1" xfId="8" builtinId="16"/>
    <cellStyle name="Nagłówek 4" xfId="9" builtinId="19"/>
    <cellStyle name="Normal 2" xfId="6" xr:uid="{1B2D35D4-9E71-4EEA-A351-04D640557A0B}"/>
    <cellStyle name="Normalny" xfId="0" builtinId="0"/>
    <cellStyle name="optionalExposure" xfId="3" xr:uid="{5D437E67-8DB0-4D6D-BA6B-B99CFBF2B9CF}"/>
    <cellStyle name="Procentowy" xfId="1" builtinId="5"/>
    <cellStyle name="Tytuł" xfId="7" builtinId="15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D0069"/>
      <color rgb="FFFFCCCC"/>
      <color rgb="FFCD0067"/>
      <color rgb="FFCD0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179918</xdr:colOff>
      <xdr:row>1</xdr:row>
      <xdr:rowOff>57150</xdr:rowOff>
    </xdr:from>
    <xdr:to>
      <xdr:col>18</xdr:col>
      <xdr:colOff>444500</xdr:colOff>
      <xdr:row>43</xdr:row>
      <xdr:rowOff>6350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3082404B-07C5-4EFB-9D0E-70FB68FABB5E}"/>
            </a:ext>
          </a:extLst>
        </xdr:cNvPr>
        <xdr:cNvSpPr txBox="1"/>
      </xdr:nvSpPr>
      <xdr:spPr>
        <a:xfrm>
          <a:off x="179918" y="228600"/>
          <a:ext cx="10322982" cy="7150100"/>
        </a:xfrm>
        <a:prstGeom prst="rect">
          <a:avLst/>
        </a:prstGeom>
        <a:solidFill>
          <a:schemeClr val="lt1"/>
        </a:solidFill>
        <a:ln w="9525" cmpd="sng">
          <a:solidFill>
            <a:srgbClr val="CD0067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Raport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dotyczący 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ekspozycji na ryzyko</a:t>
          </a: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na 30 czerwa 2025 roku</a:t>
          </a:r>
        </a:p>
        <a:p>
          <a:pPr algn="ctr"/>
          <a:endParaRPr lang="pl-PL" sz="2000" b="0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zgodnie z 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częścią ósmą Rozporządzenia Parlamentu Europejskiego i rady (UE) nr 575/2013 z dnia 26 czerwca 2013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Rozporządzeniem wykonawczym Komisji (UE) 2024/3172 z dnia 29 listopada 2024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Rozporządzeniem wykonawczym Komisji (UE) 2024/3624 z dnia 6 czerwca 2024 roku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oraz z</a:t>
          </a:r>
        </a:p>
        <a:p>
          <a:pPr algn="ctr"/>
          <a:r>
            <a:rPr lang="pl-PL" sz="1600" b="0" i="1">
              <a:solidFill>
                <a:srgbClr val="CD0067"/>
              </a:solidFill>
              <a:latin typeface="Century Gothic" panose="020B0502020202020204" pitchFamily="34" charset="0"/>
            </a:rPr>
            <a:t>Polityką Banku Millennium S.A. dotyczącą ujawniania informacji na temat ryzyka, funduszy własnych, wymogów kapitałowych, polityki w zakresie wynagrodzeń i innych informacji       </a:t>
          </a: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endParaRPr lang="pl-PL" sz="2000" b="1">
            <a:solidFill>
              <a:srgbClr val="CD0067"/>
            </a:solidFill>
            <a:latin typeface="Century Gothic" panose="020B0502020202020204" pitchFamily="34" charset="0"/>
          </a:endParaRPr>
        </a:p>
        <a:p>
          <a:pPr algn="ctr"/>
          <a:r>
            <a:rPr lang="pl-PL" sz="2000" b="1">
              <a:solidFill>
                <a:srgbClr val="CD0067"/>
              </a:solidFill>
              <a:latin typeface="Century Gothic" panose="020B0502020202020204" pitchFamily="34" charset="0"/>
            </a:rPr>
            <a:t>Grupa Banku Millennium S.A.   </a:t>
          </a:r>
        </a:p>
        <a:p>
          <a:endParaRPr lang="pl-PL" sz="1100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9</xdr:row>
      <xdr:rowOff>161925</xdr:rowOff>
    </xdr:from>
    <xdr:to>
      <xdr:col>14</xdr:col>
      <xdr:colOff>895350</xdr:colOff>
      <xdr:row>13</xdr:row>
      <xdr:rowOff>180975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4ECB2A5-0B76-4A5C-BD37-E95112E94F26}"/>
            </a:ext>
          </a:extLst>
        </xdr:cNvPr>
        <xdr:cNvSpPr txBox="1"/>
      </xdr:nvSpPr>
      <xdr:spPr>
        <a:xfrm>
          <a:off x="66675" y="4362450"/>
          <a:ext cx="13173075" cy="781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50"/>
            <a:t>Ekspozycje tym raporcie nie obejmują ekspozycji wobec banków i rządów centralnych, samorządów, ekspozycji wobec sektora publicznego oraz instytucji, zgodnie z art. 140.4 CRD. Grupa nie posiada</a:t>
          </a:r>
          <a:r>
            <a:rPr lang="pl-PL" sz="1050" baseline="0"/>
            <a:t> ekspozycji kredytowych istotnych do celów obliczania specyficznego dla instytucji bufora antycyklicznego zgodnie z rozporządzeniem delegowanym Komisji (UE) nr 1152/2014.  Ekspozycje zaliczane do portfela handlowego lub zagraniczne ekspozycje kredytowe stanowią mniej niż 2% łącznej kwoty ekspozycji ważonych ryzykiem, dlatego też przypisano im lokalizację Grupy - Polską.</a:t>
          </a:r>
          <a:endParaRPr lang="pl-PL" sz="105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AR\III%20Pillar\2025\2025-06\202506-COREP%20S-1.xlsx" TargetMode="External"/><Relationship Id="rId1" Type="http://schemas.openxmlformats.org/officeDocument/2006/relationships/externalLinkPath" Target="202506-COREP%20S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CAR\III%20Pillar\2025\2025-06\2025-06-EU%20KM1.xlsx" TargetMode="External"/><Relationship Id="rId1" Type="http://schemas.openxmlformats.org/officeDocument/2006/relationships/externalLinkPath" Target="2025-06-EU%20K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_00_01S"/>
      <sheetName val="hiddenListSheet"/>
      <sheetName val="C_01_00S"/>
      <sheetName val="C_02_00_ABS"/>
      <sheetName val="C_03_00S"/>
      <sheetName val="C_04_00S"/>
      <sheetName val="C_06_01S"/>
      <sheetName val="C_06_02S"/>
      <sheetName val="C_07_00_ABCDS"/>
      <sheetName val="C_07_00_ABCD_10S"/>
      <sheetName val="C_07_00_ABCD_11S"/>
      <sheetName val="C_07_00_ABCD_12S"/>
      <sheetName val="C_07_00_ABCD_13S"/>
      <sheetName val="C_07_00_ABCD_14S"/>
      <sheetName val="C_07_00_ABCD_16S"/>
      <sheetName val="C_07_00_ABCD_17S"/>
      <sheetName val="C_07_00_ABCD_19S"/>
      <sheetName val="C_07_00_ABCD_1S"/>
      <sheetName val="C_07_00_ABCD_20S"/>
      <sheetName val="C_07_00_ABCD_21S"/>
      <sheetName val="C_07_00_ABCD_22S"/>
      <sheetName val="C_07_00_ABCD_23S"/>
      <sheetName val="C_07_00_ABCD_24S"/>
      <sheetName val="C_07_00_ABCD_25S"/>
      <sheetName val="C_07_00_ABCD_26S"/>
      <sheetName val="C_07_00_ABCD_27S"/>
      <sheetName val="C_07_00_ABCD_29S"/>
      <sheetName val="C_07_00_ABCD_2S"/>
      <sheetName val="C_07_00_ABCD_5S"/>
      <sheetName val="C_07_00_ABCD_7S"/>
      <sheetName val="C_07_00_ABCD_8S"/>
      <sheetName val="C_07_00_ABCD_9S"/>
      <sheetName val="C_08_01_ABCS#qEEA_qx01"/>
      <sheetName val="C_08_01_ABCS#qEEA_qx2009"/>
      <sheetName val="C_08_01_ABCS#qEEA_qx2010"/>
      <sheetName val="C_08_01_ABCS#qEEA_qx2011"/>
      <sheetName val="C_08_01_ABCS#qEEA_qx2023"/>
      <sheetName val="C_08_01_ABCS#qEEA_qx2068"/>
      <sheetName val="C_08_02S#qEEA_qx01"/>
      <sheetName val="C_08_02S#qEEA_qx2009"/>
      <sheetName val="C_08_02S#qEEA_qx2010"/>
      <sheetName val="C_08_02S#qEEA_qx2011"/>
      <sheetName val="C_08_02S#qEEA_qx2023"/>
      <sheetName val="C_08_02S#qEEA_qx2068"/>
      <sheetName val="C_08_04S"/>
      <sheetName val="C_09_01_ABS#CEG_x1"/>
      <sheetName val="C_09_02S#CEG_x1"/>
      <sheetName val="C_09_04S#RIO_PL"/>
      <sheetName val="C_09_04S#RIO_x1"/>
      <sheetName val="C_10_00S"/>
      <sheetName val="C_13_01S"/>
      <sheetName val="C_14_00S"/>
      <sheetName val="C_14_01_10S"/>
      <sheetName val="C_14_01_40S"/>
      <sheetName val="C_16_01_ABS"/>
      <sheetName val="C_17_01_ABS"/>
      <sheetName val="C_17_02S"/>
      <sheetName val="C_18_00_13S"/>
      <sheetName val="C_18_00_17S"/>
      <sheetName val="C_18_00_18S"/>
      <sheetName val="C_18_00_1S"/>
      <sheetName val="C_18_00_21S"/>
      <sheetName val="C_18_00_23S"/>
      <sheetName val="C_18_00_25S"/>
      <sheetName val="C_18_00_2S"/>
      <sheetName val="C_18_00_5S"/>
      <sheetName val="C_18_00_6S"/>
      <sheetName val="C_18_00_7S"/>
      <sheetName val="C_18_00_9S"/>
      <sheetName val="C_21_00_1S"/>
      <sheetName val="C_21_00_21S"/>
      <sheetName val="C_22_00S"/>
      <sheetName val="C_25_01_ABS"/>
      <sheetName val="C_32_01S"/>
      <sheetName val="C_33_00_ABS#RCP_AT"/>
      <sheetName val="C_33_00_ABS#RCP_BE"/>
      <sheetName val="C_33_00_ABS#RCP_DE"/>
      <sheetName val="C_33_00_ABS#RCP_FR"/>
      <sheetName val="C_33_00_ABS#RCP_NL"/>
      <sheetName val="C_33_00_ABS#RCP_PL"/>
      <sheetName val="C_33_00_ABS#RCP_x1"/>
      <sheetName val="C_34_01_ABS"/>
      <sheetName val="C_34_02_1S"/>
      <sheetName val="C_34_02_2S"/>
      <sheetName val="C_34_03_1S"/>
      <sheetName val="C_34_06S"/>
      <sheetName val="C_34_08_ABS"/>
      <sheetName val="C_34_10S"/>
      <sheetName val="C_35_01S"/>
      <sheetName val="C_35_02S"/>
      <sheetName val="C_35_03S"/>
    </sheetNames>
    <sheetDataSet>
      <sheetData sheetId="0" refreshError="1"/>
      <sheetData sheetId="1" refreshError="1"/>
      <sheetData sheetId="2" refreshError="1"/>
      <sheetData sheetId="3">
        <row r="8">
          <cell r="D8">
            <v>51106510894.459999</v>
          </cell>
          <cell r="E8">
            <v>56455629308.330002</v>
          </cell>
        </row>
      </sheetData>
      <sheetData sheetId="4">
        <row r="8">
          <cell r="D8">
            <v>0.13749282639999999</v>
          </cell>
        </row>
        <row r="10">
          <cell r="D10">
            <v>0.13749282639999999</v>
          </cell>
        </row>
        <row r="12">
          <cell r="D12">
            <v>0.1558136141</v>
          </cell>
        </row>
        <row r="20">
          <cell r="D20">
            <v>4.4999999999999998E-2</v>
          </cell>
        </row>
        <row r="26">
          <cell r="D26">
            <v>7.2499999999999995E-2</v>
          </cell>
        </row>
        <row r="31">
          <cell r="D31">
            <v>3874569296.8699999</v>
          </cell>
        </row>
      </sheetData>
      <sheetData sheetId="5">
        <row r="120">
          <cell r="C120" t="str">
            <v>0750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5">
          <cell r="D125">
            <v>127766277.23999999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D11" t="str">
            <v>0010</v>
          </cell>
          <cell r="E11" t="str">
            <v>0020</v>
          </cell>
          <cell r="F11" t="str">
            <v>0030</v>
          </cell>
          <cell r="G11" t="str">
            <v>0040</v>
          </cell>
          <cell r="H11" t="str">
            <v>0050</v>
          </cell>
          <cell r="I11" t="str">
            <v>0060</v>
          </cell>
          <cell r="J11" t="str">
            <v>0070</v>
          </cell>
          <cell r="K11" t="str">
            <v>0080</v>
          </cell>
          <cell r="L11" t="str">
            <v>0090</v>
          </cell>
          <cell r="M11" t="str">
            <v>0100</v>
          </cell>
          <cell r="N11" t="str">
            <v>0101</v>
          </cell>
          <cell r="O11" t="str">
            <v>0102</v>
          </cell>
          <cell r="P11" t="str">
            <v>0103</v>
          </cell>
          <cell r="Q11" t="str">
            <v>0104</v>
          </cell>
          <cell r="R11" t="str">
            <v>0105</v>
          </cell>
          <cell r="S11" t="str">
            <v>0106</v>
          </cell>
          <cell r="T11" t="str">
            <v>0107</v>
          </cell>
          <cell r="U11" t="str">
            <v>0110</v>
          </cell>
          <cell r="V11" t="str">
            <v>0120</v>
          </cell>
          <cell r="W11" t="str">
            <v>0130</v>
          </cell>
          <cell r="X11" t="str">
            <v>0140</v>
          </cell>
          <cell r="Y11" t="str">
            <v>0150</v>
          </cell>
          <cell r="Z11" t="str">
            <v>0160</v>
          </cell>
          <cell r="AA11" t="str">
            <v>0170</v>
          </cell>
          <cell r="AB11" t="str">
            <v>0171</v>
          </cell>
          <cell r="AC11" t="str">
            <v>0172</v>
          </cell>
          <cell r="AD11" t="str">
            <v>0173</v>
          </cell>
          <cell r="AE11" t="str">
            <v>0180</v>
          </cell>
          <cell r="AF11" t="str">
            <v>0190</v>
          </cell>
          <cell r="AG11" t="str">
            <v>0200</v>
          </cell>
          <cell r="AH11" t="str">
            <v>0210</v>
          </cell>
          <cell r="AI11" t="str">
            <v>0230</v>
          </cell>
          <cell r="AJ11" t="str">
            <v>0240</v>
          </cell>
          <cell r="AK11" t="str">
            <v>0250</v>
          </cell>
          <cell r="AL11" t="str">
            <v>0255</v>
          </cell>
          <cell r="AM11" t="str">
            <v>0256</v>
          </cell>
          <cell r="AN11" t="str">
            <v>0257</v>
          </cell>
          <cell r="AO11" t="str">
            <v>0260</v>
          </cell>
          <cell r="AP11" t="str">
            <v>0270</v>
          </cell>
          <cell r="AQ11" t="str">
            <v>0280</v>
          </cell>
          <cell r="AR11" t="str">
            <v>0290</v>
          </cell>
        </row>
        <row r="12">
          <cell r="C12" t="str">
            <v>0010</v>
          </cell>
          <cell r="D12">
            <v>3.1304066999999998E-2</v>
          </cell>
          <cell r="E12">
            <v>37502846866.339996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37502846866.339996</v>
          </cell>
          <cell r="M12">
            <v>4112949359.8899999</v>
          </cell>
          <cell r="N12">
            <v>3519660762.5100002</v>
          </cell>
          <cell r="O12">
            <v>0</v>
          </cell>
          <cell r="P12">
            <v>0</v>
          </cell>
          <cell r="Q12">
            <v>0</v>
          </cell>
          <cell r="R12">
            <v>590206843.83000004</v>
          </cell>
          <cell r="S12">
            <v>31188.86</v>
          </cell>
          <cell r="T12">
            <v>3050564.69</v>
          </cell>
          <cell r="U12">
            <v>35898939476.129997</v>
          </cell>
          <cell r="V12">
            <v>2509041968.5100002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27193189470.68</v>
          </cell>
          <cell r="AG12">
            <v>0</v>
          </cell>
          <cell r="AH12">
            <v>0</v>
          </cell>
          <cell r="AI12">
            <v>0.44510322450000001</v>
          </cell>
          <cell r="AJ12">
            <v>0</v>
          </cell>
          <cell r="AK12">
            <v>0</v>
          </cell>
          <cell r="AL12">
            <v>8473975462.04</v>
          </cell>
          <cell r="AM12">
            <v>-7496398.8899999997</v>
          </cell>
          <cell r="AN12">
            <v>0</v>
          </cell>
          <cell r="AO12">
            <v>8466479063.1499996</v>
          </cell>
          <cell r="AP12">
            <v>0</v>
          </cell>
          <cell r="AQ12">
            <v>762854877.27999997</v>
          </cell>
          <cell r="AR12">
            <v>-605890127.53999996</v>
          </cell>
        </row>
        <row r="13">
          <cell r="C13" t="str">
            <v>0015</v>
          </cell>
          <cell r="D13">
            <v>2.2180589899999999E-2</v>
          </cell>
          <cell r="E13">
            <v>57520492.100000001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57520492.100000001</v>
          </cell>
          <cell r="M13">
            <v>1524485.43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1524485.43</v>
          </cell>
          <cell r="S13">
            <v>0</v>
          </cell>
          <cell r="T13">
            <v>0</v>
          </cell>
          <cell r="U13">
            <v>56605800.840000004</v>
          </cell>
          <cell r="V13">
            <v>609794.17000000004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56902580.75</v>
          </cell>
          <cell r="AG13">
            <v>0</v>
          </cell>
          <cell r="AH13">
            <v>0</v>
          </cell>
          <cell r="AI13">
            <v>0.33629360219999999</v>
          </cell>
          <cell r="AJ13">
            <v>0</v>
          </cell>
          <cell r="AK13">
            <v>0</v>
          </cell>
          <cell r="AL13">
            <v>31484245.66</v>
          </cell>
          <cell r="AM13">
            <v>-7496398.8899999997</v>
          </cell>
          <cell r="AN13">
            <v>0</v>
          </cell>
          <cell r="AO13">
            <v>23987846.77</v>
          </cell>
          <cell r="AP13">
            <v>0</v>
          </cell>
          <cell r="AQ13">
            <v>423734.24</v>
          </cell>
          <cell r="AR13">
            <v>-227914.13</v>
          </cell>
        </row>
        <row r="14">
          <cell r="C14" t="str">
            <v>0016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C15" t="str">
            <v>0017</v>
          </cell>
          <cell r="D15">
            <v>2.62375582E-2</v>
          </cell>
          <cell r="E15">
            <v>27142726362.869999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27142726362.869999</v>
          </cell>
          <cell r="M15">
            <v>39399867.149999999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38359863.439999998</v>
          </cell>
          <cell r="S15">
            <v>31188.86</v>
          </cell>
          <cell r="T15">
            <v>1008814.85</v>
          </cell>
          <cell r="U15">
            <v>27119694850.34</v>
          </cell>
          <cell r="V15">
            <v>16368354.65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27141746214.889999</v>
          </cell>
          <cell r="AG15">
            <v>0</v>
          </cell>
          <cell r="AH15">
            <v>0</v>
          </cell>
          <cell r="AI15">
            <v>0.39534763540000001</v>
          </cell>
          <cell r="AJ15">
            <v>0</v>
          </cell>
          <cell r="AK15">
            <v>0</v>
          </cell>
          <cell r="AL15">
            <v>5724468593.1499996</v>
          </cell>
          <cell r="AM15">
            <v>-2970609.82</v>
          </cell>
          <cell r="AN15">
            <v>0</v>
          </cell>
          <cell r="AO15">
            <v>5721497983.3299999</v>
          </cell>
          <cell r="AP15">
            <v>0</v>
          </cell>
          <cell r="AQ15">
            <v>452145115.20999998</v>
          </cell>
          <cell r="AR15">
            <v>-350627691.31</v>
          </cell>
        </row>
        <row r="16">
          <cell r="C16" t="str">
            <v>0018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C17" t="str">
            <v>0019</v>
          </cell>
          <cell r="D17">
            <v>3.7538856900000001E-2</v>
          </cell>
          <cell r="E17">
            <v>51443255.789999999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51443255.789999999</v>
          </cell>
          <cell r="M17">
            <v>526792.82999999996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526792.82999999996</v>
          </cell>
          <cell r="S17">
            <v>0</v>
          </cell>
          <cell r="T17">
            <v>0</v>
          </cell>
          <cell r="U17">
            <v>51127180.090000004</v>
          </cell>
          <cell r="V17">
            <v>210717.13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51443255.789999999</v>
          </cell>
          <cell r="AG17">
            <v>0</v>
          </cell>
          <cell r="AH17">
            <v>0</v>
          </cell>
          <cell r="AI17">
            <v>0.36029871749999998</v>
          </cell>
          <cell r="AJ17">
            <v>0</v>
          </cell>
          <cell r="AK17">
            <v>0</v>
          </cell>
          <cell r="AL17">
            <v>22279034.539999999</v>
          </cell>
          <cell r="AM17">
            <v>-4421993.33</v>
          </cell>
          <cell r="AN17">
            <v>0</v>
          </cell>
          <cell r="AO17">
            <v>17857041.210000001</v>
          </cell>
          <cell r="AP17">
            <v>0</v>
          </cell>
          <cell r="AQ17">
            <v>1033888.43</v>
          </cell>
          <cell r="AR17">
            <v>-922075.65</v>
          </cell>
        </row>
        <row r="18">
          <cell r="C18" t="str">
            <v>0900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C19" t="str">
            <v>0910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</row>
        <row r="21">
          <cell r="C21" t="str">
            <v>0020</v>
          </cell>
          <cell r="D21">
            <v>3.3170799899999999E-2</v>
          </cell>
          <cell r="E21">
            <v>33389897506.48</v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33389897506.48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>
            <v>33389897507.619999</v>
          </cell>
          <cell r="X21" t="str">
            <v/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27153262810.700001</v>
          </cell>
          <cell r="AG21">
            <v>0</v>
          </cell>
          <cell r="AH21">
            <v>0</v>
          </cell>
          <cell r="AI21">
            <v>0.4279689854</v>
          </cell>
          <cell r="AJ21" t="str">
            <v/>
          </cell>
          <cell r="AK21">
            <v>0</v>
          </cell>
          <cell r="AL21">
            <v>8092978742.6099997</v>
          </cell>
          <cell r="AM21">
            <v>-7443054.0099999998</v>
          </cell>
          <cell r="AN21">
            <v>0</v>
          </cell>
          <cell r="AO21">
            <v>8085535688.6000004</v>
          </cell>
          <cell r="AP21" t="str">
            <v/>
          </cell>
          <cell r="AQ21">
            <v>752387016.13</v>
          </cell>
          <cell r="AR21">
            <v>-591372855.22000003</v>
          </cell>
        </row>
        <row r="22">
          <cell r="C22" t="str">
            <v>0030</v>
          </cell>
          <cell r="D22">
            <v>6.4619068999999998E-3</v>
          </cell>
          <cell r="E22">
            <v>4112949359.8899999</v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4112949359.8899999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>
            <v>2509041968.5100002</v>
          </cell>
          <cell r="X22" t="str">
            <v/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39926659.979999997</v>
          </cell>
          <cell r="AG22">
            <v>0</v>
          </cell>
          <cell r="AH22">
            <v>0</v>
          </cell>
          <cell r="AI22">
            <v>0.6731227219</v>
          </cell>
          <cell r="AJ22" t="str">
            <v/>
          </cell>
          <cell r="AK22">
            <v>0</v>
          </cell>
          <cell r="AL22">
            <v>380996719.43000001</v>
          </cell>
          <cell r="AM22">
            <v>-53344.88</v>
          </cell>
          <cell r="AN22">
            <v>0</v>
          </cell>
          <cell r="AO22">
            <v>380943374.55000001</v>
          </cell>
          <cell r="AP22" t="str">
            <v/>
          </cell>
          <cell r="AQ22">
            <v>10467861.15</v>
          </cell>
          <cell r="AR22">
            <v>-14517272.32</v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</row>
        <row r="24">
          <cell r="C24" t="str">
            <v>0040</v>
          </cell>
          <cell r="D24">
            <v>0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>
            <v>0</v>
          </cell>
          <cell r="X24" t="str">
            <v/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/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 t="str">
            <v/>
          </cell>
          <cell r="AQ24">
            <v>0</v>
          </cell>
          <cell r="AR24">
            <v>0</v>
          </cell>
        </row>
        <row r="25">
          <cell r="C25" t="str">
            <v>0050</v>
          </cell>
          <cell r="D25">
            <v>0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0</v>
          </cell>
          <cell r="X25" t="str">
            <v/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 t="str">
            <v/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 t="str">
            <v/>
          </cell>
          <cell r="AQ25">
            <v>0</v>
          </cell>
          <cell r="AR25">
            <v>0</v>
          </cell>
        </row>
        <row r="26">
          <cell r="C26" t="str">
            <v>0060</v>
          </cell>
          <cell r="D26">
            <v>0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0</v>
          </cell>
          <cell r="X26" t="str">
            <v/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 t="str">
            <v/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 t="str">
            <v/>
          </cell>
          <cell r="AQ26">
            <v>0</v>
          </cell>
          <cell r="AR26">
            <v>0</v>
          </cell>
        </row>
        <row r="27">
          <cell r="C27" t="str">
            <v>0070</v>
          </cell>
          <cell r="D27">
            <v>3.1304066999999998E-2</v>
          </cell>
          <cell r="E27">
            <v>37502846866.339996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37502846866.339996</v>
          </cell>
          <cell r="M27">
            <v>4112949359.8899999</v>
          </cell>
          <cell r="N27">
            <v>3519660762.5100002</v>
          </cell>
          <cell r="O27">
            <v>0</v>
          </cell>
          <cell r="P27">
            <v>0</v>
          </cell>
          <cell r="Q27">
            <v>0</v>
          </cell>
          <cell r="R27">
            <v>590206843.83000004</v>
          </cell>
          <cell r="S27">
            <v>31188.86</v>
          </cell>
          <cell r="T27">
            <v>3050564.69</v>
          </cell>
          <cell r="U27">
            <v>35898939476.139999</v>
          </cell>
          <cell r="V27">
            <v>2509041968.5100002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27193189470.68</v>
          </cell>
          <cell r="AG27">
            <v>0</v>
          </cell>
          <cell r="AH27">
            <v>0</v>
          </cell>
          <cell r="AI27">
            <v>0.44510322450000001</v>
          </cell>
          <cell r="AJ27">
            <v>0</v>
          </cell>
          <cell r="AK27">
            <v>0</v>
          </cell>
          <cell r="AL27">
            <v>8473975462.04</v>
          </cell>
          <cell r="AM27">
            <v>-7496398.8899999997</v>
          </cell>
          <cell r="AN27">
            <v>0</v>
          </cell>
          <cell r="AO27">
            <v>8466479063.1499996</v>
          </cell>
          <cell r="AP27">
            <v>0</v>
          </cell>
          <cell r="AQ27">
            <v>762854877.27999997</v>
          </cell>
          <cell r="AR27">
            <v>-605890127.53999996</v>
          </cell>
        </row>
        <row r="28">
          <cell r="C28" t="str">
            <v>0080</v>
          </cell>
          <cell r="D28" t="str">
            <v/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>
            <v>0</v>
          </cell>
          <cell r="AP28" t="str">
            <v/>
          </cell>
          <cell r="AQ28">
            <v>0</v>
          </cell>
          <cell r="AR28">
            <v>0</v>
          </cell>
        </row>
        <row r="29">
          <cell r="C29" t="str">
            <v>0160</v>
          </cell>
          <cell r="D29" t="str">
            <v/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>
            <v>0</v>
          </cell>
          <cell r="AP29" t="str">
            <v/>
          </cell>
          <cell r="AQ29" t="str">
            <v/>
          </cell>
          <cell r="AR29">
            <v>0</v>
          </cell>
        </row>
        <row r="30">
          <cell r="C30" t="str">
            <v>0170</v>
          </cell>
          <cell r="D30" t="str">
            <v/>
          </cell>
          <cell r="E30">
            <v>0</v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>
            <v>0</v>
          </cell>
          <cell r="AP30" t="str">
            <v/>
          </cell>
          <cell r="AQ30" t="str">
            <v/>
          </cell>
          <cell r="AR30">
            <v>0</v>
          </cell>
        </row>
        <row r="31">
          <cell r="C31" t="str">
            <v>0180</v>
          </cell>
          <cell r="D31">
            <v>0</v>
          </cell>
          <cell r="E31">
            <v>0</v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>
            <v>0</v>
          </cell>
          <cell r="V31" t="str">
            <v/>
          </cell>
          <cell r="W31">
            <v>0</v>
          </cell>
          <cell r="X31" t="str">
            <v/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/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 t="str">
            <v/>
          </cell>
          <cell r="AQ31">
            <v>0</v>
          </cell>
          <cell r="AR31">
            <v>0</v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</row>
        <row r="33">
          <cell r="C33" t="str">
            <v>0190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0200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0210</v>
          </cell>
          <cell r="D35" t="str">
            <v/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 t="str">
            <v/>
          </cell>
          <cell r="AN35" t="str">
            <v/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</sheetData>
      <sheetData sheetId="33">
        <row r="11">
          <cell r="D11" t="str">
            <v>0010</v>
          </cell>
          <cell r="E11" t="str">
            <v>0020</v>
          </cell>
          <cell r="F11" t="str">
            <v>0030</v>
          </cell>
          <cell r="G11" t="str">
            <v>0040</v>
          </cell>
          <cell r="H11" t="str">
            <v>0050</v>
          </cell>
          <cell r="I11" t="str">
            <v>0060</v>
          </cell>
          <cell r="J11" t="str">
            <v>0070</v>
          </cell>
          <cell r="K11" t="str">
            <v>0080</v>
          </cell>
          <cell r="L11" t="str">
            <v>0090</v>
          </cell>
          <cell r="M11" t="str">
            <v>0100</v>
          </cell>
          <cell r="N11" t="str">
            <v>0101</v>
          </cell>
          <cell r="O11" t="str">
            <v>0102</v>
          </cell>
          <cell r="P11" t="str">
            <v>0103</v>
          </cell>
          <cell r="Q11" t="str">
            <v>0104</v>
          </cell>
          <cell r="R11" t="str">
            <v>0105</v>
          </cell>
          <cell r="S11" t="str">
            <v>0106</v>
          </cell>
          <cell r="T11" t="str">
            <v>0107</v>
          </cell>
          <cell r="U11" t="str">
            <v>0110</v>
          </cell>
          <cell r="V11" t="str">
            <v>0120</v>
          </cell>
          <cell r="W11" t="str">
            <v>0130</v>
          </cell>
          <cell r="X11" t="str">
            <v>0140</v>
          </cell>
          <cell r="Y11" t="str">
            <v>0150</v>
          </cell>
          <cell r="Z11" t="str">
            <v>0160</v>
          </cell>
          <cell r="AA11" t="str">
            <v>0170</v>
          </cell>
          <cell r="AB11" t="str">
            <v>0171</v>
          </cell>
          <cell r="AC11" t="str">
            <v>0172</v>
          </cell>
          <cell r="AD11" t="str">
            <v>0173</v>
          </cell>
          <cell r="AE11" t="str">
            <v>0180</v>
          </cell>
          <cell r="AF11" t="str">
            <v>0190</v>
          </cell>
          <cell r="AG11" t="str">
            <v>0200</v>
          </cell>
          <cell r="AH11" t="str">
            <v>0210</v>
          </cell>
          <cell r="AI11" t="str">
            <v>0230</v>
          </cell>
          <cell r="AJ11" t="str">
            <v>0240</v>
          </cell>
          <cell r="AK11" t="str">
            <v>0250</v>
          </cell>
          <cell r="AL11" t="str">
            <v>0255</v>
          </cell>
          <cell r="AM11" t="str">
            <v>0256</v>
          </cell>
          <cell r="AN11" t="str">
            <v>0257</v>
          </cell>
          <cell r="AO11" t="str">
            <v>0260</v>
          </cell>
          <cell r="AP11" t="str">
            <v>0270</v>
          </cell>
          <cell r="AQ11" t="str">
            <v>0280</v>
          </cell>
          <cell r="AR11" t="str">
            <v>0290</v>
          </cell>
        </row>
        <row r="12">
          <cell r="C12" t="str">
            <v>0010</v>
          </cell>
          <cell r="D12">
            <v>5.3311106699999999E-2</v>
          </cell>
          <cell r="E12">
            <v>5772809494.7299995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5772809494.7299995</v>
          </cell>
          <cell r="M12">
            <v>3519660762.5100002</v>
          </cell>
          <cell r="N12">
            <v>3519660762.5100002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4523041805.2399998</v>
          </cell>
          <cell r="V12">
            <v>2269893071.8600001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0.73223617880000003</v>
          </cell>
          <cell r="AJ12">
            <v>0</v>
          </cell>
          <cell r="AK12">
            <v>0</v>
          </cell>
          <cell r="AL12">
            <v>1487260638.8699999</v>
          </cell>
          <cell r="AM12">
            <v>0</v>
          </cell>
          <cell r="AN12">
            <v>0</v>
          </cell>
          <cell r="AO12">
            <v>1487260638.8699999</v>
          </cell>
          <cell r="AP12">
            <v>0</v>
          </cell>
          <cell r="AQ12">
            <v>192793263.00999999</v>
          </cell>
          <cell r="AR12">
            <v>-164204791.87</v>
          </cell>
        </row>
        <row r="13">
          <cell r="C13" t="str">
            <v>0015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C14" t="str">
            <v>0016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C15" t="str">
            <v>0017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</row>
        <row r="16">
          <cell r="C16" t="str">
            <v>0018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C17" t="str">
            <v>0019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C18" t="str">
            <v>0900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C19" t="str">
            <v>0910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</row>
        <row r="21">
          <cell r="C21" t="str">
            <v>0020</v>
          </cell>
          <cell r="D21">
            <v>0.1020960239</v>
          </cell>
          <cell r="E21">
            <v>2253148732.2199998</v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2253148732.2199998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>
            <v>2253148733.3800001</v>
          </cell>
          <cell r="X21" t="str">
            <v/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0.76736310090000004</v>
          </cell>
          <cell r="AJ21" t="str">
            <v/>
          </cell>
          <cell r="AK21">
            <v>0</v>
          </cell>
          <cell r="AL21">
            <v>1228369354.4400001</v>
          </cell>
          <cell r="AM21">
            <v>0</v>
          </cell>
          <cell r="AN21">
            <v>0</v>
          </cell>
          <cell r="AO21">
            <v>1228369354.4400001</v>
          </cell>
          <cell r="AP21" t="str">
            <v/>
          </cell>
          <cell r="AQ21">
            <v>184584775.88</v>
          </cell>
          <cell r="AR21">
            <v>-150065671.12</v>
          </cell>
        </row>
        <row r="22">
          <cell r="C22" t="str">
            <v>0030</v>
          </cell>
          <cell r="D22">
            <v>4.8860615999999999E-3</v>
          </cell>
          <cell r="E22">
            <v>3519660762.5100002</v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3519660762.5100002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>
            <v>2269893071.8600001</v>
          </cell>
          <cell r="X22" t="str">
            <v/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0.69736837789999995</v>
          </cell>
          <cell r="AJ22" t="str">
            <v/>
          </cell>
          <cell r="AK22">
            <v>0</v>
          </cell>
          <cell r="AL22">
            <v>258891284.43000001</v>
          </cell>
          <cell r="AM22">
            <v>0</v>
          </cell>
          <cell r="AN22">
            <v>0</v>
          </cell>
          <cell r="AO22">
            <v>258891284.43000001</v>
          </cell>
          <cell r="AP22" t="str">
            <v/>
          </cell>
          <cell r="AQ22">
            <v>8208487.1299999999</v>
          </cell>
          <cell r="AR22">
            <v>-14139120.75</v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</row>
        <row r="24">
          <cell r="C24" t="str">
            <v>0040</v>
          </cell>
          <cell r="D24">
            <v>0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>
            <v>0</v>
          </cell>
          <cell r="X24" t="str">
            <v/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/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 t="str">
            <v/>
          </cell>
          <cell r="AQ24">
            <v>0</v>
          </cell>
          <cell r="AR24">
            <v>0</v>
          </cell>
        </row>
        <row r="25">
          <cell r="C25" t="str">
            <v>0050</v>
          </cell>
          <cell r="D25">
            <v>0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0</v>
          </cell>
          <cell r="X25" t="str">
            <v/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 t="str">
            <v/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 t="str">
            <v/>
          </cell>
          <cell r="AQ25">
            <v>0</v>
          </cell>
          <cell r="AR25">
            <v>0</v>
          </cell>
        </row>
        <row r="26">
          <cell r="C26" t="str">
            <v>0060</v>
          </cell>
          <cell r="D26">
            <v>0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0</v>
          </cell>
          <cell r="X26" t="str">
            <v/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 t="str">
            <v/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 t="str">
            <v/>
          </cell>
          <cell r="AQ26">
            <v>0</v>
          </cell>
          <cell r="AR26">
            <v>0</v>
          </cell>
        </row>
        <row r="27">
          <cell r="C27" t="str">
            <v>0070</v>
          </cell>
          <cell r="D27">
            <v>5.3311106699999999E-2</v>
          </cell>
          <cell r="E27">
            <v>5772809494.7299995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5772809494.7299995</v>
          </cell>
          <cell r="M27">
            <v>3519660762.5100002</v>
          </cell>
          <cell r="N27">
            <v>3519660762.5100002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4523041805.2399998</v>
          </cell>
          <cell r="V27">
            <v>2269893071.8600001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0.73223617880000003</v>
          </cell>
          <cell r="AJ27">
            <v>0</v>
          </cell>
          <cell r="AK27">
            <v>0</v>
          </cell>
          <cell r="AL27">
            <v>1487260638.8699999</v>
          </cell>
          <cell r="AM27">
            <v>0</v>
          </cell>
          <cell r="AN27">
            <v>0</v>
          </cell>
          <cell r="AO27">
            <v>1487260638.8699999</v>
          </cell>
          <cell r="AP27">
            <v>0</v>
          </cell>
          <cell r="AQ27">
            <v>192793263.02000001</v>
          </cell>
          <cell r="AR27">
            <v>-164204791.87</v>
          </cell>
        </row>
        <row r="28">
          <cell r="C28" t="str">
            <v>0080</v>
          </cell>
          <cell r="D28" t="str">
            <v/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>
            <v>0</v>
          </cell>
          <cell r="AP28" t="str">
            <v/>
          </cell>
          <cell r="AQ28">
            <v>0</v>
          </cell>
          <cell r="AR28">
            <v>0</v>
          </cell>
        </row>
        <row r="29">
          <cell r="C29" t="str">
            <v>0160</v>
          </cell>
          <cell r="D29" t="str">
            <v/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>
            <v>0</v>
          </cell>
          <cell r="AP29" t="str">
            <v/>
          </cell>
          <cell r="AQ29" t="str">
            <v/>
          </cell>
          <cell r="AR29">
            <v>0</v>
          </cell>
        </row>
        <row r="30">
          <cell r="C30" t="str">
            <v>0170</v>
          </cell>
          <cell r="D30" t="str">
            <v/>
          </cell>
          <cell r="E30">
            <v>0</v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>
            <v>0</v>
          </cell>
          <cell r="AP30" t="str">
            <v/>
          </cell>
          <cell r="AQ30" t="str">
            <v/>
          </cell>
          <cell r="AR30">
            <v>0</v>
          </cell>
        </row>
        <row r="31">
          <cell r="C31" t="str">
            <v>0180</v>
          </cell>
          <cell r="D31">
            <v>0</v>
          </cell>
          <cell r="E31">
            <v>0</v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>
            <v>0</v>
          </cell>
          <cell r="V31" t="str">
            <v/>
          </cell>
          <cell r="W31">
            <v>0</v>
          </cell>
          <cell r="X31" t="str">
            <v/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/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 t="str">
            <v/>
          </cell>
          <cell r="AQ31">
            <v>0</v>
          </cell>
          <cell r="AR31">
            <v>0</v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</row>
        <row r="33">
          <cell r="C33" t="str">
            <v>0190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0200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0210</v>
          </cell>
          <cell r="D35" t="str">
            <v/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 t="str">
            <v/>
          </cell>
          <cell r="AN35" t="str">
            <v/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</sheetData>
      <sheetData sheetId="34">
        <row r="11">
          <cell r="D11" t="str">
            <v>0010</v>
          </cell>
          <cell r="E11" t="str">
            <v>0020</v>
          </cell>
          <cell r="F11" t="str">
            <v>0030</v>
          </cell>
          <cell r="G11" t="str">
            <v>0040</v>
          </cell>
          <cell r="H11" t="str">
            <v>0050</v>
          </cell>
          <cell r="I11" t="str">
            <v>0060</v>
          </cell>
          <cell r="J11" t="str">
            <v>0070</v>
          </cell>
          <cell r="K11" t="str">
            <v>0080</v>
          </cell>
          <cell r="L11" t="str">
            <v>0090</v>
          </cell>
          <cell r="M11" t="str">
            <v>0100</v>
          </cell>
          <cell r="N11" t="str">
            <v>0101</v>
          </cell>
          <cell r="O11" t="str">
            <v>0102</v>
          </cell>
          <cell r="P11" t="str">
            <v>0103</v>
          </cell>
          <cell r="Q11" t="str">
            <v>0104</v>
          </cell>
          <cell r="R11" t="str">
            <v>0105</v>
          </cell>
          <cell r="S11" t="str">
            <v>0106</v>
          </cell>
          <cell r="T11" t="str">
            <v>0107</v>
          </cell>
          <cell r="U11" t="str">
            <v>0110</v>
          </cell>
          <cell r="V11" t="str">
            <v>0120</v>
          </cell>
          <cell r="W11" t="str">
            <v>0130</v>
          </cell>
          <cell r="X11" t="str">
            <v>0140</v>
          </cell>
          <cell r="Y11" t="str">
            <v>0150</v>
          </cell>
          <cell r="Z11" t="str">
            <v>0160</v>
          </cell>
          <cell r="AA11" t="str">
            <v>0170</v>
          </cell>
          <cell r="AB11" t="str">
            <v>0171</v>
          </cell>
          <cell r="AC11" t="str">
            <v>0172</v>
          </cell>
          <cell r="AD11" t="str">
            <v>0173</v>
          </cell>
          <cell r="AE11" t="str">
            <v>0180</v>
          </cell>
          <cell r="AF11" t="str">
            <v>0190</v>
          </cell>
          <cell r="AG11" t="str">
            <v>0200</v>
          </cell>
          <cell r="AH11" t="str">
            <v>0210</v>
          </cell>
          <cell r="AI11" t="str">
            <v>0230</v>
          </cell>
          <cell r="AJ11" t="str">
            <v>0240</v>
          </cell>
          <cell r="AK11" t="str">
            <v>0250</v>
          </cell>
          <cell r="AL11" t="str">
            <v>0255</v>
          </cell>
          <cell r="AM11" t="str">
            <v>0256</v>
          </cell>
          <cell r="AN11" t="str">
            <v>0257</v>
          </cell>
          <cell r="AO11" t="str">
            <v>0260</v>
          </cell>
          <cell r="AP11" t="str">
            <v>0270</v>
          </cell>
          <cell r="AQ11" t="str">
            <v>0280</v>
          </cell>
          <cell r="AR11" t="str">
            <v>0290</v>
          </cell>
        </row>
        <row r="12">
          <cell r="C12" t="str">
            <v>0010</v>
          </cell>
          <cell r="D12">
            <v>2.8056299699999999E-2</v>
          </cell>
          <cell r="E12">
            <v>31669743621.290001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31669743621.290001</v>
          </cell>
          <cell r="M12">
            <v>591764111.95000005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588682358.39999998</v>
          </cell>
          <cell r="S12">
            <v>31188.86</v>
          </cell>
          <cell r="T12">
            <v>3050564.69</v>
          </cell>
          <cell r="U12">
            <v>31316518611.799999</v>
          </cell>
          <cell r="V12">
            <v>238539102.47999999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27133513631.700001</v>
          </cell>
          <cell r="AG12">
            <v>0</v>
          </cell>
          <cell r="AH12">
            <v>0</v>
          </cell>
          <cell r="AI12">
            <v>0.40379322169999998</v>
          </cell>
          <cell r="AJ12">
            <v>0</v>
          </cell>
          <cell r="AK12">
            <v>0</v>
          </cell>
          <cell r="AL12">
            <v>6952172336.9799995</v>
          </cell>
          <cell r="AM12">
            <v>0</v>
          </cell>
          <cell r="AN12">
            <v>0</v>
          </cell>
          <cell r="AO12">
            <v>6952172336.9799995</v>
          </cell>
          <cell r="AP12">
            <v>0</v>
          </cell>
          <cell r="AQ12">
            <v>567273122.13</v>
          </cell>
          <cell r="AR12">
            <v>-439531920.56999999</v>
          </cell>
        </row>
        <row r="13">
          <cell r="C13" t="str">
            <v>0015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</row>
        <row r="14">
          <cell r="C14" t="str">
            <v>0016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C15" t="str">
            <v>0017</v>
          </cell>
          <cell r="D15">
            <v>2.6144299700000002E-2</v>
          </cell>
          <cell r="E15">
            <v>27117802827.889999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27117802827.889999</v>
          </cell>
          <cell r="M15">
            <v>38177862.630000003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37137858.920000002</v>
          </cell>
          <cell r="S15">
            <v>31188.86</v>
          </cell>
          <cell r="T15">
            <v>1008814.85</v>
          </cell>
          <cell r="U15">
            <v>27095504518.080002</v>
          </cell>
          <cell r="V15">
            <v>15879552.85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27116822679.91</v>
          </cell>
          <cell r="AG15">
            <v>0</v>
          </cell>
          <cell r="AH15">
            <v>0</v>
          </cell>
          <cell r="AI15">
            <v>0.39534878530000001</v>
          </cell>
          <cell r="AJ15">
            <v>0</v>
          </cell>
          <cell r="AK15">
            <v>0</v>
          </cell>
          <cell r="AL15">
            <v>5709094527.1999998</v>
          </cell>
          <cell r="AM15">
            <v>0</v>
          </cell>
          <cell r="AN15">
            <v>0</v>
          </cell>
          <cell r="AO15">
            <v>5709094527.1999998</v>
          </cell>
          <cell r="AP15">
            <v>0</v>
          </cell>
          <cell r="AQ15">
            <v>449698475.64999998</v>
          </cell>
          <cell r="AR15">
            <v>-348782836.14999998</v>
          </cell>
        </row>
        <row r="16">
          <cell r="C16" t="str">
            <v>0018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C17" t="str">
            <v>0019</v>
          </cell>
          <cell r="D17">
            <v>6.4479870199999997E-2</v>
          </cell>
          <cell r="E17">
            <v>16690951.789999999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16690951.789999999</v>
          </cell>
          <cell r="M17">
            <v>224311.92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224311.92</v>
          </cell>
          <cell r="S17">
            <v>0</v>
          </cell>
          <cell r="T17">
            <v>0</v>
          </cell>
          <cell r="U17">
            <v>16556364.640000001</v>
          </cell>
          <cell r="V17">
            <v>89724.77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16690951.789999999</v>
          </cell>
          <cell r="AG17">
            <v>0</v>
          </cell>
          <cell r="AH17">
            <v>0</v>
          </cell>
          <cell r="AI17">
            <v>0.40847369839999997</v>
          </cell>
          <cell r="AJ17">
            <v>0</v>
          </cell>
          <cell r="AK17">
            <v>0</v>
          </cell>
          <cell r="AL17">
            <v>3546547.68</v>
          </cell>
          <cell r="AM17">
            <v>0</v>
          </cell>
          <cell r="AN17">
            <v>0</v>
          </cell>
          <cell r="AO17">
            <v>3546547.68</v>
          </cell>
          <cell r="AP17">
            <v>0</v>
          </cell>
          <cell r="AQ17">
            <v>697318.28</v>
          </cell>
          <cell r="AR17">
            <v>-613655.29</v>
          </cell>
        </row>
        <row r="18">
          <cell r="C18" t="str">
            <v>0900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C19" t="str">
            <v>0910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</row>
        <row r="21">
          <cell r="C21" t="str">
            <v>0020</v>
          </cell>
          <cell r="D21">
            <v>2.81069852E-2</v>
          </cell>
          <cell r="E21">
            <v>31077979509.330002</v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31077979509.330002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>
            <v>31077979509.32</v>
          </cell>
          <cell r="X21" t="str">
            <v/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27095111457.150002</v>
          </cell>
          <cell r="AG21">
            <v>0</v>
          </cell>
          <cell r="AH21">
            <v>0</v>
          </cell>
          <cell r="AI21">
            <v>0.40349031000000002</v>
          </cell>
          <cell r="AJ21" t="str">
            <v/>
          </cell>
          <cell r="AK21">
            <v>0</v>
          </cell>
          <cell r="AL21">
            <v>6830290946.0100002</v>
          </cell>
          <cell r="AM21">
            <v>0</v>
          </cell>
          <cell r="AN21">
            <v>0</v>
          </cell>
          <cell r="AO21">
            <v>6830290946.0100002</v>
          </cell>
          <cell r="AP21" t="str">
            <v/>
          </cell>
          <cell r="AQ21">
            <v>565015459.84000003</v>
          </cell>
          <cell r="AR21">
            <v>-439154745.76999998</v>
          </cell>
        </row>
        <row r="22">
          <cell r="C22" t="str">
            <v>0030</v>
          </cell>
          <cell r="D22">
            <v>2.14527576E-2</v>
          </cell>
          <cell r="E22">
            <v>591764111.95000005</v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591764111.95000005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>
            <v>238539102.47999999</v>
          </cell>
          <cell r="X22" t="str">
            <v/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38402174.549999997</v>
          </cell>
          <cell r="AG22">
            <v>0</v>
          </cell>
          <cell r="AH22">
            <v>0</v>
          </cell>
          <cell r="AI22">
            <v>0.4432579519</v>
          </cell>
          <cell r="AJ22" t="str">
            <v/>
          </cell>
          <cell r="AK22">
            <v>0</v>
          </cell>
          <cell r="AL22">
            <v>121881390.97</v>
          </cell>
          <cell r="AM22">
            <v>0</v>
          </cell>
          <cell r="AN22">
            <v>0</v>
          </cell>
          <cell r="AO22">
            <v>121881390.97</v>
          </cell>
          <cell r="AP22" t="str">
            <v/>
          </cell>
          <cell r="AQ22">
            <v>2257662.29</v>
          </cell>
          <cell r="AR22">
            <v>-377174.8</v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</row>
        <row r="24">
          <cell r="C24" t="str">
            <v>0040</v>
          </cell>
          <cell r="D24">
            <v>0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>
            <v>0</v>
          </cell>
          <cell r="X24" t="str">
            <v/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/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 t="str">
            <v/>
          </cell>
          <cell r="AQ24">
            <v>0</v>
          </cell>
          <cell r="AR24">
            <v>0</v>
          </cell>
        </row>
        <row r="25">
          <cell r="C25" t="str">
            <v>0050</v>
          </cell>
          <cell r="D25">
            <v>0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0</v>
          </cell>
          <cell r="X25" t="str">
            <v/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 t="str">
            <v/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 t="str">
            <v/>
          </cell>
          <cell r="AQ25">
            <v>0</v>
          </cell>
          <cell r="AR25">
            <v>0</v>
          </cell>
        </row>
        <row r="26">
          <cell r="C26" t="str">
            <v>0060</v>
          </cell>
          <cell r="D26">
            <v>0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0</v>
          </cell>
          <cell r="X26" t="str">
            <v/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 t="str">
            <v/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 t="str">
            <v/>
          </cell>
          <cell r="AQ26">
            <v>0</v>
          </cell>
          <cell r="AR26">
            <v>0</v>
          </cell>
        </row>
        <row r="27">
          <cell r="C27" t="str">
            <v>0070</v>
          </cell>
          <cell r="D27">
            <v>2.8056299699999999E-2</v>
          </cell>
          <cell r="E27">
            <v>31669743621.290001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31669743621.290001</v>
          </cell>
          <cell r="M27">
            <v>591764111.95000005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588682358.39999998</v>
          </cell>
          <cell r="S27">
            <v>31188.86</v>
          </cell>
          <cell r="T27">
            <v>3050564.69</v>
          </cell>
          <cell r="U27">
            <v>31316518611.799999</v>
          </cell>
          <cell r="V27">
            <v>238539102.47999999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27133513631.700001</v>
          </cell>
          <cell r="AG27">
            <v>0</v>
          </cell>
          <cell r="AH27">
            <v>0</v>
          </cell>
          <cell r="AI27">
            <v>0.40379322169999998</v>
          </cell>
          <cell r="AJ27">
            <v>0</v>
          </cell>
          <cell r="AK27">
            <v>0</v>
          </cell>
          <cell r="AL27">
            <v>6952172336.9799995</v>
          </cell>
          <cell r="AM27">
            <v>0</v>
          </cell>
          <cell r="AN27">
            <v>0</v>
          </cell>
          <cell r="AO27">
            <v>6952172336.9799995</v>
          </cell>
          <cell r="AP27">
            <v>0</v>
          </cell>
          <cell r="AQ27">
            <v>567273122.13</v>
          </cell>
          <cell r="AR27">
            <v>-439531920.56999999</v>
          </cell>
        </row>
        <row r="28">
          <cell r="C28" t="str">
            <v>0080</v>
          </cell>
          <cell r="D28" t="str">
            <v/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>
            <v>0</v>
          </cell>
          <cell r="AP28" t="str">
            <v/>
          </cell>
          <cell r="AQ28">
            <v>0</v>
          </cell>
          <cell r="AR28">
            <v>0</v>
          </cell>
        </row>
        <row r="29">
          <cell r="C29" t="str">
            <v>0160</v>
          </cell>
          <cell r="D29" t="str">
            <v/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>
            <v>0</v>
          </cell>
          <cell r="AP29" t="str">
            <v/>
          </cell>
          <cell r="AQ29" t="str">
            <v/>
          </cell>
          <cell r="AR29">
            <v>0</v>
          </cell>
        </row>
        <row r="30">
          <cell r="C30" t="str">
            <v>0170</v>
          </cell>
          <cell r="D30" t="str">
            <v/>
          </cell>
          <cell r="E30">
            <v>0</v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>
            <v>0</v>
          </cell>
          <cell r="AP30" t="str">
            <v/>
          </cell>
          <cell r="AQ30" t="str">
            <v/>
          </cell>
          <cell r="AR30">
            <v>0</v>
          </cell>
        </row>
        <row r="31">
          <cell r="C31" t="str">
            <v>0180</v>
          </cell>
          <cell r="D31">
            <v>0</v>
          </cell>
          <cell r="E31">
            <v>0</v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>
            <v>0</v>
          </cell>
          <cell r="V31" t="str">
            <v/>
          </cell>
          <cell r="W31">
            <v>0</v>
          </cell>
          <cell r="X31" t="str">
            <v/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/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 t="str">
            <v/>
          </cell>
          <cell r="AQ31">
            <v>0</v>
          </cell>
          <cell r="AR31">
            <v>0</v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</row>
        <row r="33">
          <cell r="C33" t="str">
            <v>0190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0200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0210</v>
          </cell>
          <cell r="D35" t="str">
            <v/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 t="str">
            <v/>
          </cell>
          <cell r="AN35" t="str">
            <v/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</sheetData>
      <sheetData sheetId="35">
        <row r="11">
          <cell r="D11" t="str">
            <v>0010</v>
          </cell>
          <cell r="E11" t="str">
            <v>0020</v>
          </cell>
          <cell r="F11" t="str">
            <v>0030</v>
          </cell>
          <cell r="G11" t="str">
            <v>0040</v>
          </cell>
          <cell r="H11" t="str">
            <v>0050</v>
          </cell>
          <cell r="I11" t="str">
            <v>0060</v>
          </cell>
          <cell r="J11" t="str">
            <v>0070</v>
          </cell>
          <cell r="K11" t="str">
            <v>0080</v>
          </cell>
          <cell r="L11" t="str">
            <v>0090</v>
          </cell>
          <cell r="M11" t="str">
            <v>0100</v>
          </cell>
          <cell r="N11" t="str">
            <v>0101</v>
          </cell>
          <cell r="O11" t="str">
            <v>0102</v>
          </cell>
          <cell r="P11" t="str">
            <v>0103</v>
          </cell>
          <cell r="Q11" t="str">
            <v>0104</v>
          </cell>
          <cell r="R11" t="str">
            <v>0105</v>
          </cell>
          <cell r="S11" t="str">
            <v>0106</v>
          </cell>
          <cell r="T11" t="str">
            <v>0107</v>
          </cell>
          <cell r="U11" t="str">
            <v>0110</v>
          </cell>
          <cell r="V11" t="str">
            <v>0120</v>
          </cell>
          <cell r="W11" t="str">
            <v>0130</v>
          </cell>
          <cell r="X11" t="str">
            <v>0140</v>
          </cell>
          <cell r="Y11" t="str">
            <v>0150</v>
          </cell>
          <cell r="Z11" t="str">
            <v>0160</v>
          </cell>
          <cell r="AA11" t="str">
            <v>0170</v>
          </cell>
          <cell r="AB11" t="str">
            <v>0171</v>
          </cell>
          <cell r="AC11" t="str">
            <v>0172</v>
          </cell>
          <cell r="AD11" t="str">
            <v>0173</v>
          </cell>
          <cell r="AE11" t="str">
            <v>0180</v>
          </cell>
          <cell r="AF11" t="str">
            <v>0190</v>
          </cell>
          <cell r="AG11" t="str">
            <v>0200</v>
          </cell>
          <cell r="AH11" t="str">
            <v>0210</v>
          </cell>
          <cell r="AI11" t="str">
            <v>0230</v>
          </cell>
          <cell r="AJ11" t="str">
            <v>0240</v>
          </cell>
          <cell r="AK11" t="str">
            <v>0250</v>
          </cell>
          <cell r="AL11" t="str">
            <v>0255</v>
          </cell>
          <cell r="AM11" t="str">
            <v>0256</v>
          </cell>
          <cell r="AN11" t="str">
            <v>0257</v>
          </cell>
          <cell r="AO11" t="str">
            <v>0260</v>
          </cell>
          <cell r="AP11" t="str">
            <v>0270</v>
          </cell>
          <cell r="AQ11" t="str">
            <v>0280</v>
          </cell>
          <cell r="AR11" t="str">
            <v>0290</v>
          </cell>
        </row>
        <row r="12">
          <cell r="C12" t="str">
            <v>0010</v>
          </cell>
          <cell r="D12">
            <v>6.7848974800000003E-2</v>
          </cell>
          <cell r="E12">
            <v>60293750.329999998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60293750.329999998</v>
          </cell>
          <cell r="M12">
            <v>1524485.43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1524485.43</v>
          </cell>
          <cell r="S12">
            <v>0</v>
          </cell>
          <cell r="T12">
            <v>0</v>
          </cell>
          <cell r="U12">
            <v>59379059.07</v>
          </cell>
          <cell r="V12">
            <v>609794.17000000004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59675838.979999997</v>
          </cell>
          <cell r="AG12">
            <v>0</v>
          </cell>
          <cell r="AH12">
            <v>0</v>
          </cell>
          <cell r="AI12">
            <v>0.36041201919999999</v>
          </cell>
          <cell r="AJ12">
            <v>0</v>
          </cell>
          <cell r="AK12">
            <v>0</v>
          </cell>
          <cell r="AL12">
            <v>34542486.189999998</v>
          </cell>
          <cell r="AM12">
            <v>-7496398.8899999997</v>
          </cell>
          <cell r="AN12">
            <v>0</v>
          </cell>
          <cell r="AO12">
            <v>27046087.300000001</v>
          </cell>
          <cell r="AP12">
            <v>0</v>
          </cell>
          <cell r="AQ12">
            <v>2788492.14</v>
          </cell>
          <cell r="AR12">
            <v>-2153415.1</v>
          </cell>
        </row>
        <row r="13">
          <cell r="C13" t="str">
            <v>0015</v>
          </cell>
          <cell r="D13">
            <v>2.2180589899999999E-2</v>
          </cell>
          <cell r="E13">
            <v>57520492.100000001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57520492.100000001</v>
          </cell>
          <cell r="M13">
            <v>1524485.43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1524485.43</v>
          </cell>
          <cell r="S13">
            <v>0</v>
          </cell>
          <cell r="T13">
            <v>0</v>
          </cell>
          <cell r="U13">
            <v>56605800.840000004</v>
          </cell>
          <cell r="V13">
            <v>609794.17000000004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56902580.75</v>
          </cell>
          <cell r="AG13">
            <v>0</v>
          </cell>
          <cell r="AH13">
            <v>0</v>
          </cell>
          <cell r="AI13">
            <v>0.33629360219999999</v>
          </cell>
          <cell r="AJ13">
            <v>0</v>
          </cell>
          <cell r="AK13">
            <v>0</v>
          </cell>
          <cell r="AL13">
            <v>31484245.66</v>
          </cell>
          <cell r="AM13">
            <v>-7496398.8899999997</v>
          </cell>
          <cell r="AN13">
            <v>0</v>
          </cell>
          <cell r="AO13">
            <v>23987846.77</v>
          </cell>
          <cell r="AP13">
            <v>0</v>
          </cell>
          <cell r="AQ13">
            <v>423734.24</v>
          </cell>
          <cell r="AR13">
            <v>-227914.13</v>
          </cell>
        </row>
        <row r="14">
          <cell r="C14" t="str">
            <v>0016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</row>
        <row r="15">
          <cell r="C15" t="str">
            <v>0017</v>
          </cell>
          <cell r="D15">
            <v>0.13069608490000001</v>
          </cell>
          <cell r="E15">
            <v>24923534.98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24923534.98</v>
          </cell>
          <cell r="M15">
            <v>1222004.52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1222004.52</v>
          </cell>
          <cell r="S15">
            <v>0</v>
          </cell>
          <cell r="T15">
            <v>0</v>
          </cell>
          <cell r="U15">
            <v>24190332.27</v>
          </cell>
          <cell r="V15">
            <v>488801.81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24923534.98</v>
          </cell>
          <cell r="AG15">
            <v>0</v>
          </cell>
          <cell r="AH15">
            <v>0</v>
          </cell>
          <cell r="AI15">
            <v>0.39405966889999999</v>
          </cell>
          <cell r="AJ15">
            <v>0</v>
          </cell>
          <cell r="AK15">
            <v>0</v>
          </cell>
          <cell r="AL15">
            <v>15374065.939999999</v>
          </cell>
          <cell r="AM15">
            <v>-2970609.82</v>
          </cell>
          <cell r="AN15">
            <v>0</v>
          </cell>
          <cell r="AO15">
            <v>12403456.119999999</v>
          </cell>
          <cell r="AP15">
            <v>0</v>
          </cell>
          <cell r="AQ15">
            <v>2446639.5699999998</v>
          </cell>
          <cell r="AR15">
            <v>-1844855.16</v>
          </cell>
        </row>
        <row r="16">
          <cell r="C16" t="str">
            <v>0018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</row>
        <row r="17">
          <cell r="C17" t="str">
            <v>0019</v>
          </cell>
          <cell r="D17">
            <v>2.46364931E-2</v>
          </cell>
          <cell r="E17">
            <v>34752304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34752304</v>
          </cell>
          <cell r="M17">
            <v>302480.90999999997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302480.90999999997</v>
          </cell>
          <cell r="S17">
            <v>0</v>
          </cell>
          <cell r="T17">
            <v>0</v>
          </cell>
          <cell r="U17">
            <v>34570815.450000003</v>
          </cell>
          <cell r="V17">
            <v>120992.36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34752304</v>
          </cell>
          <cell r="AG17">
            <v>0</v>
          </cell>
          <cell r="AH17">
            <v>0</v>
          </cell>
          <cell r="AI17">
            <v>0.33722716009999998</v>
          </cell>
          <cell r="AJ17">
            <v>0</v>
          </cell>
          <cell r="AK17">
            <v>0</v>
          </cell>
          <cell r="AL17">
            <v>18732486.859999999</v>
          </cell>
          <cell r="AM17">
            <v>-4421993.33</v>
          </cell>
          <cell r="AN17">
            <v>0</v>
          </cell>
          <cell r="AO17">
            <v>14310493.529999999</v>
          </cell>
          <cell r="AP17">
            <v>0</v>
          </cell>
          <cell r="AQ17">
            <v>336570.15</v>
          </cell>
          <cell r="AR17">
            <v>-308420.36</v>
          </cell>
        </row>
        <row r="18">
          <cell r="C18" t="str">
            <v>0900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19">
          <cell r="C19" t="str">
            <v>0910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/>
          </cell>
          <cell r="AF20" t="str">
            <v/>
          </cell>
          <cell r="AG20" t="str">
            <v/>
          </cell>
          <cell r="AH20" t="str">
            <v/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/>
          </cell>
          <cell r="AO20" t="str">
            <v/>
          </cell>
          <cell r="AP20" t="str">
            <v/>
          </cell>
          <cell r="AQ20" t="str">
            <v/>
          </cell>
          <cell r="AR20" t="str">
            <v/>
          </cell>
        </row>
        <row r="21">
          <cell r="C21" t="str">
            <v>0020</v>
          </cell>
          <cell r="D21">
            <v>6.8467277100000001E-2</v>
          </cell>
          <cell r="E21">
            <v>58769264.899999999</v>
          </cell>
          <cell r="F21" t="str">
            <v/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58769264.899999999</v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>
            <v>58769264.899999999</v>
          </cell>
          <cell r="X21" t="str">
            <v/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58151353.549999997</v>
          </cell>
          <cell r="AG21">
            <v>0</v>
          </cell>
          <cell r="AH21">
            <v>0</v>
          </cell>
          <cell r="AI21">
            <v>0.36062677929999998</v>
          </cell>
          <cell r="AJ21" t="str">
            <v/>
          </cell>
          <cell r="AK21">
            <v>0</v>
          </cell>
          <cell r="AL21">
            <v>34318442.170000002</v>
          </cell>
          <cell r="AM21">
            <v>-7443054.0099999998</v>
          </cell>
          <cell r="AN21">
            <v>0</v>
          </cell>
          <cell r="AO21">
            <v>26875388.16</v>
          </cell>
          <cell r="AP21" t="str">
            <v/>
          </cell>
          <cell r="AQ21">
            <v>2786780.41</v>
          </cell>
          <cell r="AR21">
            <v>-2152438.33</v>
          </cell>
        </row>
        <row r="22">
          <cell r="C22" t="str">
            <v>0030</v>
          </cell>
          <cell r="D22">
            <v>8.2597318999999992E-3</v>
          </cell>
          <cell r="E22">
            <v>1524485.43</v>
          </cell>
          <cell r="F22" t="str">
            <v/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1524485.43</v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>
            <v>609794.17000000004</v>
          </cell>
          <cell r="X22" t="str">
            <v/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1524485.43</v>
          </cell>
          <cell r="AG22">
            <v>0</v>
          </cell>
          <cell r="AH22">
            <v>0</v>
          </cell>
          <cell r="AI22">
            <v>0.33971438840000001</v>
          </cell>
          <cell r="AJ22" t="str">
            <v/>
          </cell>
          <cell r="AK22">
            <v>0</v>
          </cell>
          <cell r="AL22">
            <v>224044.02</v>
          </cell>
          <cell r="AM22">
            <v>-53344.88</v>
          </cell>
          <cell r="AN22">
            <v>0</v>
          </cell>
          <cell r="AO22">
            <v>170699.14</v>
          </cell>
          <cell r="AP22" t="str">
            <v/>
          </cell>
          <cell r="AQ22">
            <v>1711.73</v>
          </cell>
          <cell r="AR22">
            <v>-976.77</v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  <cell r="AI23" t="str">
            <v/>
          </cell>
          <cell r="AJ23" t="str">
            <v/>
          </cell>
          <cell r="AK23" t="str">
            <v/>
          </cell>
          <cell r="AL23" t="str">
            <v/>
          </cell>
          <cell r="AM23" t="str">
            <v/>
          </cell>
          <cell r="AN23" t="str">
            <v/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</row>
        <row r="24">
          <cell r="C24" t="str">
            <v>0040</v>
          </cell>
          <cell r="D24">
            <v>0</v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>
            <v>0</v>
          </cell>
          <cell r="X24" t="str">
            <v/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 t="str">
            <v/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 t="str">
            <v/>
          </cell>
          <cell r="AQ24">
            <v>0</v>
          </cell>
          <cell r="AR24">
            <v>0</v>
          </cell>
        </row>
        <row r="25">
          <cell r="C25" t="str">
            <v>0050</v>
          </cell>
          <cell r="D25">
            <v>0</v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0</v>
          </cell>
          <cell r="X25" t="str">
            <v/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 t="str">
            <v/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 t="str">
            <v/>
          </cell>
          <cell r="AQ25">
            <v>0</v>
          </cell>
          <cell r="AR25">
            <v>0</v>
          </cell>
        </row>
        <row r="26">
          <cell r="C26" t="str">
            <v>0060</v>
          </cell>
          <cell r="D26">
            <v>0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0</v>
          </cell>
          <cell r="X26" t="str">
            <v/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 t="str">
            <v/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 t="str">
            <v/>
          </cell>
          <cell r="AQ26">
            <v>0</v>
          </cell>
          <cell r="AR26">
            <v>0</v>
          </cell>
        </row>
        <row r="27">
          <cell r="C27" t="str">
            <v>0070</v>
          </cell>
          <cell r="D27">
            <v>6.7848974800000003E-2</v>
          </cell>
          <cell r="E27">
            <v>60293750.329999998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60293750.329999998</v>
          </cell>
          <cell r="M27">
            <v>1524485.43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1524485.43</v>
          </cell>
          <cell r="S27">
            <v>0</v>
          </cell>
          <cell r="T27">
            <v>0</v>
          </cell>
          <cell r="U27">
            <v>59379059.07</v>
          </cell>
          <cell r="V27">
            <v>609794.17000000004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59675838.979999997</v>
          </cell>
          <cell r="AG27">
            <v>0</v>
          </cell>
          <cell r="AH27">
            <v>0</v>
          </cell>
          <cell r="AI27">
            <v>0.36041201919999999</v>
          </cell>
          <cell r="AJ27">
            <v>0</v>
          </cell>
          <cell r="AK27">
            <v>0</v>
          </cell>
          <cell r="AL27">
            <v>34542486.189999998</v>
          </cell>
          <cell r="AM27">
            <v>-7496398.8899999997</v>
          </cell>
          <cell r="AN27">
            <v>0</v>
          </cell>
          <cell r="AO27">
            <v>27046087.300000001</v>
          </cell>
          <cell r="AP27">
            <v>0</v>
          </cell>
          <cell r="AQ27">
            <v>2788492.14</v>
          </cell>
          <cell r="AR27">
            <v>-2153415.1</v>
          </cell>
        </row>
        <row r="28">
          <cell r="C28" t="str">
            <v>0080</v>
          </cell>
          <cell r="D28" t="str">
            <v/>
          </cell>
          <cell r="E28">
            <v>0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/>
          </cell>
          <cell r="AF28" t="str">
            <v/>
          </cell>
          <cell r="AG28" t="str">
            <v/>
          </cell>
          <cell r="AH28" t="str">
            <v/>
          </cell>
          <cell r="AI28" t="str">
            <v/>
          </cell>
          <cell r="AJ28" t="str">
            <v/>
          </cell>
          <cell r="AK28" t="str">
            <v/>
          </cell>
          <cell r="AL28" t="str">
            <v/>
          </cell>
          <cell r="AM28" t="str">
            <v/>
          </cell>
          <cell r="AN28" t="str">
            <v/>
          </cell>
          <cell r="AO28">
            <v>0</v>
          </cell>
          <cell r="AP28" t="str">
            <v/>
          </cell>
          <cell r="AQ28">
            <v>0</v>
          </cell>
          <cell r="AR28">
            <v>0</v>
          </cell>
        </row>
        <row r="29">
          <cell r="C29" t="str">
            <v>0160</v>
          </cell>
          <cell r="D29" t="str">
            <v/>
          </cell>
          <cell r="E29">
            <v>0</v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  <cell r="AE29" t="str">
            <v/>
          </cell>
          <cell r="AF29" t="str">
            <v/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/>
          </cell>
          <cell r="AO29">
            <v>0</v>
          </cell>
          <cell r="AP29" t="str">
            <v/>
          </cell>
          <cell r="AQ29" t="str">
            <v/>
          </cell>
          <cell r="AR29">
            <v>0</v>
          </cell>
        </row>
        <row r="30">
          <cell r="C30" t="str">
            <v>0170</v>
          </cell>
          <cell r="D30" t="str">
            <v/>
          </cell>
          <cell r="E30">
            <v>0</v>
          </cell>
          <cell r="F30" t="str">
            <v/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 t="str">
            <v/>
          </cell>
          <cell r="AM30" t="str">
            <v/>
          </cell>
          <cell r="AN30" t="str">
            <v/>
          </cell>
          <cell r="AO30">
            <v>0</v>
          </cell>
          <cell r="AP30" t="str">
            <v/>
          </cell>
          <cell r="AQ30" t="str">
            <v/>
          </cell>
          <cell r="AR30">
            <v>0</v>
          </cell>
        </row>
        <row r="31">
          <cell r="C31" t="str">
            <v>0180</v>
          </cell>
          <cell r="D31">
            <v>0</v>
          </cell>
          <cell r="E31">
            <v>0</v>
          </cell>
          <cell r="F31" t="str">
            <v/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>
            <v>0</v>
          </cell>
          <cell r="V31" t="str">
            <v/>
          </cell>
          <cell r="W31">
            <v>0</v>
          </cell>
          <cell r="X31" t="str">
            <v/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 t="str">
            <v/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 t="str">
            <v/>
          </cell>
          <cell r="AQ31">
            <v>0</v>
          </cell>
          <cell r="AR31">
            <v>0</v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 t="str">
            <v/>
          </cell>
          <cell r="AM32" t="str">
            <v/>
          </cell>
          <cell r="AN32" t="str">
            <v/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</row>
        <row r="33">
          <cell r="C33" t="str">
            <v>0190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</row>
        <row r="34">
          <cell r="C34" t="str">
            <v>0200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</row>
        <row r="35">
          <cell r="C35" t="str">
            <v>0210</v>
          </cell>
          <cell r="D35" t="str">
            <v/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 t="str">
            <v/>
          </cell>
          <cell r="AN35" t="str">
            <v/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3">
          <cell r="S13">
            <v>5802791456.9499998</v>
          </cell>
        </row>
        <row r="14">
          <cell r="S14">
            <v>1687741179.7</v>
          </cell>
        </row>
        <row r="15">
          <cell r="S15">
            <v>0</v>
          </cell>
        </row>
        <row r="16">
          <cell r="S16">
            <v>399076375.16000003</v>
          </cell>
        </row>
        <row r="17">
          <cell r="S17">
            <v>3309579772.1500001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 KM1"/>
      <sheetName val="Mapping"/>
    </sheetNames>
    <sheetDataSet>
      <sheetData sheetId="0"/>
      <sheetData sheetId="1">
        <row r="18">
          <cell r="D18">
            <v>46390027588.029999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C@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B79BB-7092-48B6-BBBE-A25CD5220936}">
  <sheetPr>
    <tabColor theme="9" tint="0.59999389629810485"/>
  </sheetPr>
  <dimension ref="S17"/>
  <sheetViews>
    <sheetView tabSelected="1" zoomScaleNormal="100" workbookViewId="0">
      <selection activeCell="V14" sqref="V14"/>
    </sheetView>
  </sheetViews>
  <sheetFormatPr defaultColWidth="8.85546875" defaultRowHeight="15" x14ac:dyDescent="0.3"/>
  <cols>
    <col min="1" max="9" width="8.85546875" style="3"/>
    <col min="10" max="10" width="8.85546875" style="3" customWidth="1"/>
    <col min="11" max="16384" width="8.85546875" style="3"/>
  </cols>
  <sheetData>
    <row r="17" spans="19:19" x14ac:dyDescent="0.3">
      <c r="S17" s="16"/>
    </row>
  </sheetData>
  <sheetProtection algorithmName="SHA-512" hashValue="tSKGgP9AtjxXOcRpIFwaUCZKqjga02V77XRNH/A5gxhcrYLpIcAkoWRXSZMQ7ehtx+o5tAenb2o8RO0Uidw1AA==" saltValue="w+zVfkuC+9FY1mtnJca/sw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F9D0-950B-41F0-B510-B37EDAB7C8F5}">
  <sheetPr>
    <tabColor theme="7" tint="0.79998168889431442"/>
  </sheetPr>
  <dimension ref="A1:H40"/>
  <sheetViews>
    <sheetView workbookViewId="0"/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8" width="16.7109375" style="9" customWidth="1"/>
    <col min="9" max="16384" width="8.85546875" style="9"/>
  </cols>
  <sheetData>
    <row r="1" spans="1:8" x14ac:dyDescent="0.2">
      <c r="A1" s="2"/>
      <c r="B1" s="2"/>
      <c r="C1" s="2"/>
      <c r="D1" s="2"/>
      <c r="E1" s="2"/>
      <c r="F1" s="2"/>
    </row>
    <row r="2" spans="1:8" ht="15" x14ac:dyDescent="0.25">
      <c r="A2" s="2"/>
      <c r="B2" s="29" t="s">
        <v>227</v>
      </c>
      <c r="C2" s="8"/>
      <c r="D2" s="13"/>
      <c r="E2" s="8"/>
      <c r="F2" s="40"/>
      <c r="G2" s="40"/>
      <c r="H2" s="40"/>
    </row>
    <row r="3" spans="1:8" x14ac:dyDescent="0.2">
      <c r="A3" s="2"/>
      <c r="B3" s="2"/>
      <c r="C3" s="2"/>
      <c r="D3" s="2"/>
      <c r="E3" s="2"/>
      <c r="F3" s="1"/>
    </row>
    <row r="4" spans="1:8" x14ac:dyDescent="0.2">
      <c r="A4" s="2"/>
      <c r="B4" s="2"/>
      <c r="C4" s="2"/>
      <c r="D4" s="2"/>
      <c r="E4" s="2"/>
      <c r="F4" s="1"/>
      <c r="H4" s="1" t="s">
        <v>212</v>
      </c>
    </row>
    <row r="5" spans="1:8" ht="12.75" x14ac:dyDescent="0.2">
      <c r="A5" s="2"/>
      <c r="B5" s="432"/>
      <c r="C5" s="432"/>
      <c r="D5" s="30" t="s">
        <v>1</v>
      </c>
      <c r="E5" s="30" t="s">
        <v>2</v>
      </c>
      <c r="F5" s="30" t="s">
        <v>3</v>
      </c>
      <c r="G5" s="30" t="s">
        <v>4</v>
      </c>
      <c r="H5" s="30" t="s">
        <v>213</v>
      </c>
    </row>
    <row r="6" spans="1:8" ht="12.75" x14ac:dyDescent="0.2">
      <c r="A6" s="2"/>
      <c r="B6" s="433"/>
      <c r="C6" s="433"/>
      <c r="D6" s="435" t="s">
        <v>214</v>
      </c>
      <c r="E6" s="435"/>
      <c r="F6" s="435"/>
      <c r="G6" s="435"/>
      <c r="H6" s="435"/>
    </row>
    <row r="7" spans="1:8" ht="114.75" x14ac:dyDescent="0.2">
      <c r="A7" s="2"/>
      <c r="B7" s="433"/>
      <c r="C7" s="433"/>
      <c r="D7" s="100" t="s">
        <v>228</v>
      </c>
      <c r="E7" s="100" t="s">
        <v>229</v>
      </c>
      <c r="F7" s="100" t="s">
        <v>230</v>
      </c>
      <c r="G7" s="100" t="s">
        <v>218</v>
      </c>
      <c r="H7" s="100" t="s">
        <v>231</v>
      </c>
    </row>
    <row r="8" spans="1:8" ht="12.75" x14ac:dyDescent="0.2">
      <c r="A8" s="2"/>
      <c r="B8" s="30">
        <v>1</v>
      </c>
      <c r="C8" s="33" t="s">
        <v>232</v>
      </c>
      <c r="D8" s="32" t="s">
        <v>274</v>
      </c>
      <c r="E8" s="32" t="s">
        <v>274</v>
      </c>
      <c r="F8" s="32">
        <v>1367.63744247</v>
      </c>
      <c r="G8" s="32">
        <v>1367.63744247</v>
      </c>
      <c r="H8" s="32">
        <v>1367.63744247</v>
      </c>
    </row>
    <row r="9" spans="1:8" ht="25.5" x14ac:dyDescent="0.2">
      <c r="A9" s="2"/>
      <c r="B9" s="30" t="s">
        <v>101</v>
      </c>
      <c r="C9" s="33" t="s">
        <v>250</v>
      </c>
      <c r="D9" s="32" t="s">
        <v>274</v>
      </c>
      <c r="E9" s="32" t="s">
        <v>274</v>
      </c>
      <c r="F9" s="32">
        <v>36.844932390000004</v>
      </c>
      <c r="G9" s="32">
        <v>36.844932390000004</v>
      </c>
      <c r="H9" s="32">
        <v>36.844932390000004</v>
      </c>
    </row>
    <row r="10" spans="1:8" ht="12.75" x14ac:dyDescent="0.2">
      <c r="A10" s="2"/>
      <c r="B10" s="30" t="s">
        <v>103</v>
      </c>
      <c r="C10" s="33" t="s">
        <v>251</v>
      </c>
      <c r="D10" s="32"/>
      <c r="E10" s="32" t="s">
        <v>274</v>
      </c>
      <c r="F10" s="32">
        <v>102.08508310000001</v>
      </c>
      <c r="G10" s="32">
        <v>102.08508310000001</v>
      </c>
      <c r="H10" s="32">
        <v>102.08508310000001</v>
      </c>
    </row>
    <row r="11" spans="1:8" ht="25.5" x14ac:dyDescent="0.2">
      <c r="A11" s="2"/>
      <c r="B11" s="30" t="s">
        <v>233</v>
      </c>
      <c r="C11" s="33" t="s">
        <v>252</v>
      </c>
      <c r="D11" s="32"/>
      <c r="E11" s="32"/>
      <c r="F11" s="32">
        <v>0</v>
      </c>
      <c r="G11" s="32">
        <v>0</v>
      </c>
      <c r="H11" s="32">
        <v>0</v>
      </c>
    </row>
    <row r="12" spans="1:8" ht="25.5" x14ac:dyDescent="0.2">
      <c r="A12" s="2"/>
      <c r="B12" s="30" t="s">
        <v>234</v>
      </c>
      <c r="C12" s="33" t="s">
        <v>253</v>
      </c>
      <c r="D12" s="32" t="s">
        <v>274</v>
      </c>
      <c r="E12" s="32" t="s">
        <v>274</v>
      </c>
      <c r="F12" s="32">
        <v>0</v>
      </c>
      <c r="G12" s="32">
        <v>0</v>
      </c>
      <c r="H12" s="32">
        <v>0</v>
      </c>
    </row>
    <row r="13" spans="1:8" ht="12.75" x14ac:dyDescent="0.2">
      <c r="A13" s="2"/>
      <c r="B13" s="30">
        <v>2</v>
      </c>
      <c r="C13" s="33" t="s">
        <v>254</v>
      </c>
      <c r="E13" s="32"/>
      <c r="F13" s="32">
        <v>452.35123691000001</v>
      </c>
      <c r="G13" s="32">
        <v>452.35123691000001</v>
      </c>
      <c r="H13" s="32">
        <v>452.35123691000001</v>
      </c>
    </row>
    <row r="14" spans="1:8" ht="12.75" x14ac:dyDescent="0.2">
      <c r="A14" s="2"/>
      <c r="B14" s="30">
        <v>3</v>
      </c>
      <c r="C14" s="33" t="s">
        <v>255</v>
      </c>
      <c r="D14" s="32" t="s">
        <v>274</v>
      </c>
      <c r="E14" s="32" t="s">
        <v>274</v>
      </c>
      <c r="F14" s="32">
        <v>253.52303397</v>
      </c>
      <c r="G14" s="32">
        <v>253.52303397</v>
      </c>
      <c r="H14" s="32">
        <v>253.52303397</v>
      </c>
    </row>
    <row r="15" spans="1:8" ht="12.75" x14ac:dyDescent="0.2">
      <c r="A15" s="2"/>
      <c r="B15" s="30">
        <v>5</v>
      </c>
      <c r="C15" s="33" t="s">
        <v>256</v>
      </c>
      <c r="D15" s="32" t="s">
        <v>274</v>
      </c>
      <c r="E15" s="32" t="s">
        <v>274</v>
      </c>
      <c r="F15" s="32">
        <v>7212.4805310200009</v>
      </c>
      <c r="G15" s="32">
        <v>7212.4805310200009</v>
      </c>
      <c r="H15" s="32">
        <v>7212.4805310200009</v>
      </c>
    </row>
    <row r="16" spans="1:8" ht="29.45" customHeight="1" x14ac:dyDescent="0.2">
      <c r="B16" s="30" t="s">
        <v>235</v>
      </c>
      <c r="C16" s="33" t="s">
        <v>257</v>
      </c>
      <c r="D16" s="32" t="s">
        <v>274</v>
      </c>
      <c r="E16" s="32" t="s">
        <v>274</v>
      </c>
      <c r="F16" s="32">
        <v>0</v>
      </c>
      <c r="G16" s="32">
        <v>0</v>
      </c>
      <c r="H16" s="32">
        <v>0</v>
      </c>
    </row>
    <row r="17" spans="2:8" ht="12.75" x14ac:dyDescent="0.2">
      <c r="B17" s="30" t="s">
        <v>236</v>
      </c>
      <c r="C17" s="33" t="s">
        <v>258</v>
      </c>
      <c r="D17" s="32" t="s">
        <v>274</v>
      </c>
      <c r="E17" s="32"/>
      <c r="F17" s="32">
        <v>0</v>
      </c>
      <c r="G17" s="32">
        <v>0</v>
      </c>
      <c r="H17" s="32">
        <v>0</v>
      </c>
    </row>
    <row r="18" spans="2:8" ht="12.75" x14ac:dyDescent="0.2">
      <c r="B18" s="30" t="s">
        <v>237</v>
      </c>
      <c r="C18" s="33" t="s">
        <v>259</v>
      </c>
      <c r="D18" s="32"/>
      <c r="E18" s="32"/>
      <c r="F18" s="32">
        <v>0</v>
      </c>
      <c r="G18" s="32">
        <v>0</v>
      </c>
      <c r="H18" s="32">
        <v>0</v>
      </c>
    </row>
    <row r="19" spans="2:8" ht="25.5" x14ac:dyDescent="0.2">
      <c r="B19" s="30" t="s">
        <v>238</v>
      </c>
      <c r="C19" s="33" t="s">
        <v>260</v>
      </c>
      <c r="D19" s="32"/>
      <c r="E19" s="32"/>
      <c r="F19" s="32">
        <v>135.15002582999998</v>
      </c>
      <c r="G19" s="32">
        <v>135.15002582999998</v>
      </c>
      <c r="H19" s="32">
        <v>135.15002582999998</v>
      </c>
    </row>
    <row r="20" spans="2:8" ht="25.5" x14ac:dyDescent="0.2">
      <c r="B20" s="30" t="s">
        <v>239</v>
      </c>
      <c r="C20" s="33" t="s">
        <v>261</v>
      </c>
      <c r="D20" s="32" t="s">
        <v>274</v>
      </c>
      <c r="E20" s="32"/>
      <c r="F20" s="32">
        <v>0</v>
      </c>
      <c r="G20" s="32">
        <v>0</v>
      </c>
      <c r="H20" s="32">
        <v>0</v>
      </c>
    </row>
    <row r="21" spans="2:8" ht="12.75" x14ac:dyDescent="0.2">
      <c r="B21" s="30">
        <v>6</v>
      </c>
      <c r="C21" s="33" t="s">
        <v>262</v>
      </c>
      <c r="D21" s="32">
        <v>8466.4790631506421</v>
      </c>
      <c r="E21" s="32">
        <v>14238.921442397346</v>
      </c>
      <c r="F21" s="32">
        <v>8466.4790631506421</v>
      </c>
      <c r="G21" s="32">
        <v>11293.258747439999</v>
      </c>
      <c r="H21" s="32">
        <v>11293.258747439999</v>
      </c>
    </row>
    <row r="22" spans="2:8" ht="12.75" x14ac:dyDescent="0.2">
      <c r="B22" s="30" t="s">
        <v>240</v>
      </c>
      <c r="C22" s="33" t="s">
        <v>263</v>
      </c>
      <c r="D22" s="32">
        <v>1487.2606388690654</v>
      </c>
      <c r="E22" s="32">
        <v>2179.5217320755801</v>
      </c>
      <c r="F22" s="32">
        <v>1487.2606388699999</v>
      </c>
      <c r="G22" s="32">
        <v>1487.2606388699999</v>
      </c>
      <c r="H22" s="32">
        <v>1487.2606388699999</v>
      </c>
    </row>
    <row r="23" spans="2:8" ht="25.5" x14ac:dyDescent="0.2">
      <c r="B23" s="30" t="s">
        <v>241</v>
      </c>
      <c r="C23" s="33" t="s">
        <v>264</v>
      </c>
      <c r="D23" s="32" t="s">
        <v>274</v>
      </c>
      <c r="E23" s="32" t="s">
        <v>274</v>
      </c>
      <c r="F23" s="32">
        <v>0</v>
      </c>
      <c r="G23" s="32">
        <v>0</v>
      </c>
      <c r="H23" s="32">
        <v>0</v>
      </c>
    </row>
    <row r="24" spans="2:8" ht="12.75" x14ac:dyDescent="0.2">
      <c r="B24" s="30" t="s">
        <v>242</v>
      </c>
      <c r="C24" s="33" t="s">
        <v>265</v>
      </c>
      <c r="D24" s="32"/>
      <c r="E24" s="32"/>
      <c r="F24" s="32">
        <v>0</v>
      </c>
      <c r="G24" s="32"/>
      <c r="H24" s="32">
        <v>0</v>
      </c>
    </row>
    <row r="25" spans="2:8" ht="25.5" x14ac:dyDescent="0.2">
      <c r="B25" s="30" t="s">
        <v>243</v>
      </c>
      <c r="C25" s="33" t="s">
        <v>266</v>
      </c>
      <c r="D25" s="32">
        <v>6979.2184242815765</v>
      </c>
      <c r="E25" s="32">
        <v>12059.399710321766</v>
      </c>
      <c r="F25" s="32">
        <v>6979.2184242799995</v>
      </c>
      <c r="G25" s="32">
        <v>6979.2184242799995</v>
      </c>
      <c r="H25" s="32">
        <v>6979.2184242799995</v>
      </c>
    </row>
    <row r="26" spans="2:8" ht="25.5" x14ac:dyDescent="0.2">
      <c r="B26" s="30" t="s">
        <v>244</v>
      </c>
      <c r="C26" s="33" t="s">
        <v>267</v>
      </c>
      <c r="D26" s="32"/>
      <c r="E26" s="32"/>
      <c r="F26" s="32">
        <v>12059.399710330001</v>
      </c>
      <c r="G26" s="32">
        <v>12059.399710330001</v>
      </c>
      <c r="H26" s="32">
        <v>12059.399710330001</v>
      </c>
    </row>
    <row r="27" spans="2:8" ht="12.75" x14ac:dyDescent="0.2">
      <c r="B27" s="30" t="s">
        <v>245</v>
      </c>
      <c r="C27" s="33" t="s">
        <v>268</v>
      </c>
      <c r="D27" s="32"/>
      <c r="E27" s="32"/>
      <c r="F27" s="32">
        <v>0</v>
      </c>
      <c r="G27" s="32">
        <v>0</v>
      </c>
      <c r="H27" s="32">
        <v>0</v>
      </c>
    </row>
    <row r="28" spans="2:8" ht="25.5" x14ac:dyDescent="0.2">
      <c r="B28" s="30" t="s">
        <v>246</v>
      </c>
      <c r="C28" s="33" t="s">
        <v>269</v>
      </c>
      <c r="D28" s="32"/>
      <c r="E28" s="32"/>
      <c r="F28" s="32">
        <v>1313.2271364800001</v>
      </c>
      <c r="G28" s="32">
        <v>1313.2271364800001</v>
      </c>
      <c r="H28" s="32">
        <v>1313.2271364800001</v>
      </c>
    </row>
    <row r="29" spans="2:8" ht="25.5" x14ac:dyDescent="0.2">
      <c r="B29" s="30" t="s">
        <v>247</v>
      </c>
      <c r="C29" s="33" t="s">
        <v>270</v>
      </c>
      <c r="D29" s="32"/>
      <c r="E29" s="32"/>
      <c r="F29" s="32">
        <v>0</v>
      </c>
      <c r="G29" s="32">
        <v>0</v>
      </c>
      <c r="H29" s="32">
        <v>0</v>
      </c>
    </row>
    <row r="30" spans="2:8" ht="25.5" x14ac:dyDescent="0.2">
      <c r="B30" s="30" t="s">
        <v>248</v>
      </c>
      <c r="C30" s="33" t="s">
        <v>271</v>
      </c>
      <c r="D30" s="32"/>
      <c r="E30" s="32"/>
      <c r="F30" s="32">
        <v>0</v>
      </c>
      <c r="G30" s="32">
        <v>0</v>
      </c>
      <c r="H30" s="32">
        <v>0</v>
      </c>
    </row>
    <row r="31" spans="2:8" ht="38.25" x14ac:dyDescent="0.2">
      <c r="B31" s="30" t="s">
        <v>249</v>
      </c>
      <c r="C31" s="33" t="s">
        <v>272</v>
      </c>
      <c r="D31" s="32"/>
      <c r="E31" s="32"/>
      <c r="F31" s="32">
        <v>0</v>
      </c>
      <c r="G31" s="32">
        <v>0</v>
      </c>
      <c r="H31" s="32">
        <v>0</v>
      </c>
    </row>
    <row r="32" spans="2:8" ht="12.75" x14ac:dyDescent="0.2">
      <c r="B32" s="30">
        <v>8</v>
      </c>
      <c r="C32" s="33" t="s">
        <v>273</v>
      </c>
      <c r="D32" s="32" t="s">
        <v>274</v>
      </c>
      <c r="E32" s="32" t="s">
        <v>274</v>
      </c>
      <c r="F32" s="32">
        <v>1731.6744216700001</v>
      </c>
      <c r="G32" s="32">
        <v>1731.6744216700001</v>
      </c>
      <c r="H32" s="32">
        <v>1731.6744216700001</v>
      </c>
    </row>
    <row r="33" spans="2:8" ht="12.75" x14ac:dyDescent="0.2">
      <c r="B33" s="113">
        <v>9</v>
      </c>
      <c r="C33" s="114" t="s">
        <v>9</v>
      </c>
      <c r="D33" s="115">
        <v>8466.479063159999</v>
      </c>
      <c r="E33" s="115">
        <v>14238.921442397346</v>
      </c>
      <c r="F33" s="115">
        <v>33237.309777949995</v>
      </c>
      <c r="G33" s="115">
        <v>35822.482275780007</v>
      </c>
      <c r="H33" s="115">
        <v>35822.482275780007</v>
      </c>
    </row>
    <row r="34" spans="2:8" ht="12.75" x14ac:dyDescent="0.2">
      <c r="B34" s="106"/>
      <c r="C34" s="108"/>
      <c r="D34" s="109"/>
      <c r="E34" s="109"/>
      <c r="F34" s="109"/>
      <c r="G34" s="109"/>
      <c r="H34" s="109"/>
    </row>
    <row r="40" spans="2:8" x14ac:dyDescent="0.2">
      <c r="G40" s="111"/>
    </row>
  </sheetData>
  <sheetProtection algorithmName="SHA-512" hashValue="xI+QEM7DcazoerKHdLUK3rDsuQeYv99+xh2qV1fqZGdgpKOMPulLMPPaGH9A/IMmp27v2Srryl0BE4DjtDa8Iw==" saltValue="YIbRotsxoyV1kjhjwx5v/w==" spinCount="100000" sheet="1" objects="1" scenarios="1"/>
  <mergeCells count="2">
    <mergeCell ref="B5:C7"/>
    <mergeCell ref="D6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FB8-E433-42C1-9F8D-6D12079D186B}">
  <sheetPr>
    <tabColor theme="4" tint="0.59999389629810485"/>
  </sheetPr>
  <dimension ref="A1:D7"/>
  <sheetViews>
    <sheetView workbookViewId="0">
      <selection activeCell="B7" sqref="B7"/>
    </sheetView>
  </sheetViews>
  <sheetFormatPr defaultColWidth="8.85546875" defaultRowHeight="17.25" x14ac:dyDescent="0.3"/>
  <cols>
    <col min="1" max="1" width="8.85546875" style="4"/>
    <col min="2" max="2" width="13.140625" style="4" customWidth="1"/>
    <col min="3" max="16384" width="8.85546875" style="4"/>
  </cols>
  <sheetData>
    <row r="1" spans="1:4" x14ac:dyDescent="0.3">
      <c r="A1" s="319" t="s">
        <v>782</v>
      </c>
    </row>
    <row r="3" spans="1:4" x14ac:dyDescent="0.3">
      <c r="B3" s="6" t="s">
        <v>97</v>
      </c>
      <c r="C3" s="5" t="s">
        <v>25</v>
      </c>
      <c r="D3" s="4" t="s">
        <v>96</v>
      </c>
    </row>
    <row r="5" spans="1:4" x14ac:dyDescent="0.3">
      <c r="B5" s="6" t="s">
        <v>142</v>
      </c>
      <c r="C5" s="5" t="s">
        <v>140</v>
      </c>
      <c r="D5" s="4" t="s">
        <v>141</v>
      </c>
    </row>
    <row r="7" spans="1:4" x14ac:dyDescent="0.3">
      <c r="B7" s="6" t="s">
        <v>150</v>
      </c>
      <c r="C7" s="5" t="s">
        <v>140</v>
      </c>
      <c r="D7" s="4" t="s">
        <v>151</v>
      </c>
    </row>
  </sheetData>
  <sheetProtection algorithmName="SHA-512" hashValue="rXqVk6Bc01E9ojNsSRl3m3k3OvfQ7+V+z8KvbwpN0vDj0ytdxnBmKfJRsdI0yDI6CVFCTxzxeOJSTfQCxSOPSg==" saltValue="ni3Nqmh0K0wyNp3Y4+fYRg==" spinCount="100000" sheet="1" objects="1" scenarios="1"/>
  <hyperlinks>
    <hyperlink ref="B3" location="'LIQ1'!A1" display="EU LIQ1" xr:uid="{0C066EFE-D4F7-4E66-97C1-323BF7A1F692}"/>
    <hyperlink ref="B5" location="LIQB!A1" display="EU LIQB" xr:uid="{4F036024-A0DC-436D-A64D-2547AEF7296B}"/>
    <hyperlink ref="B7" location="'LIQ2'!A1" display="EU LIQ2" xr:uid="{72DCB2D0-1A3C-491D-A451-53E46AA24B14}"/>
    <hyperlink ref="A1" location="'Spis treści'!A1" display="POWRÓT" xr:uid="{200FE90A-FF9C-46BE-B3DD-6F5F3CC6DF07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943D-75F3-48CF-8B91-39C18BE24513}">
  <sheetPr>
    <tabColor theme="7" tint="0.79998168889431442"/>
  </sheetPr>
  <dimension ref="B2:K46"/>
  <sheetViews>
    <sheetView workbookViewId="0"/>
  </sheetViews>
  <sheetFormatPr defaultColWidth="8.85546875" defaultRowHeight="12.75" x14ac:dyDescent="0.2"/>
  <cols>
    <col min="1" max="1" width="2.85546875" style="11" customWidth="1"/>
    <col min="2" max="2" width="6.85546875" style="11" customWidth="1"/>
    <col min="3" max="3" width="30.7109375" style="11" customWidth="1"/>
    <col min="4" max="7" width="10.140625" style="11" bestFit="1" customWidth="1"/>
    <col min="8" max="9" width="11.42578125" style="11" bestFit="1" customWidth="1"/>
    <col min="10" max="10" width="10.42578125" style="11" bestFit="1" customWidth="1"/>
    <col min="11" max="11" width="11.42578125" style="11" bestFit="1" customWidth="1"/>
    <col min="12" max="16384" width="8.85546875" style="11"/>
  </cols>
  <sheetData>
    <row r="2" spans="2:11" ht="15" x14ac:dyDescent="0.2">
      <c r="B2" s="59" t="s">
        <v>98</v>
      </c>
      <c r="C2" s="14"/>
      <c r="D2" s="14"/>
      <c r="E2" s="14"/>
      <c r="F2" s="14"/>
      <c r="G2" s="14"/>
      <c r="H2" s="14"/>
    </row>
    <row r="3" spans="2:11" x14ac:dyDescent="0.2">
      <c r="K3" s="10" t="s">
        <v>212</v>
      </c>
    </row>
    <row r="4" spans="2:11" x14ac:dyDescent="0.2">
      <c r="C4" s="15"/>
      <c r="K4" s="10" t="s">
        <v>0</v>
      </c>
    </row>
    <row r="5" spans="2:11" x14ac:dyDescent="0.2">
      <c r="C5" s="15"/>
    </row>
    <row r="6" spans="2:11" x14ac:dyDescent="0.2">
      <c r="B6" s="60"/>
      <c r="D6" s="61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6</v>
      </c>
      <c r="J6" s="61" t="s">
        <v>7</v>
      </c>
      <c r="K6" s="61" t="s">
        <v>8</v>
      </c>
    </row>
    <row r="7" spans="2:11" x14ac:dyDescent="0.2">
      <c r="B7" s="55"/>
      <c r="C7" s="55"/>
      <c r="D7" s="438" t="s">
        <v>99</v>
      </c>
      <c r="E7" s="438"/>
      <c r="F7" s="438"/>
      <c r="G7" s="438"/>
      <c r="H7" s="438" t="s">
        <v>100</v>
      </c>
      <c r="I7" s="438"/>
      <c r="J7" s="438"/>
      <c r="K7" s="438"/>
    </row>
    <row r="8" spans="2:11" ht="15" x14ac:dyDescent="0.2">
      <c r="B8" s="62" t="s">
        <v>101</v>
      </c>
      <c r="C8" s="50" t="s">
        <v>102</v>
      </c>
      <c r="D8" s="99" t="s">
        <v>300</v>
      </c>
      <c r="E8" s="99" t="s">
        <v>297</v>
      </c>
      <c r="F8" s="99" t="s">
        <v>298</v>
      </c>
      <c r="G8" s="99" t="s">
        <v>149</v>
      </c>
      <c r="H8" s="99" t="s">
        <v>300</v>
      </c>
      <c r="I8" s="99" t="s">
        <v>297</v>
      </c>
      <c r="J8" s="99" t="s">
        <v>298</v>
      </c>
      <c r="K8" s="99" t="s">
        <v>149</v>
      </c>
    </row>
    <row r="9" spans="2:11" ht="25.5" x14ac:dyDescent="0.2">
      <c r="B9" s="62" t="s">
        <v>103</v>
      </c>
      <c r="C9" s="50" t="s">
        <v>104</v>
      </c>
      <c r="D9" s="63">
        <v>3</v>
      </c>
      <c r="E9" s="63">
        <v>3</v>
      </c>
      <c r="F9" s="63">
        <v>3</v>
      </c>
      <c r="G9" s="63">
        <v>3</v>
      </c>
      <c r="H9" s="63">
        <v>3</v>
      </c>
      <c r="I9" s="63">
        <v>3</v>
      </c>
      <c r="J9" s="63">
        <v>3</v>
      </c>
      <c r="K9" s="63">
        <v>3</v>
      </c>
    </row>
    <row r="10" spans="2:11" x14ac:dyDescent="0.2">
      <c r="B10" s="64" t="s">
        <v>105</v>
      </c>
      <c r="C10" s="65"/>
      <c r="D10" s="65"/>
      <c r="E10" s="65"/>
      <c r="F10" s="65"/>
      <c r="G10" s="65"/>
      <c r="H10" s="65"/>
      <c r="I10" s="65"/>
      <c r="J10" s="65"/>
      <c r="K10" s="65"/>
    </row>
    <row r="11" spans="2:11" ht="25.5" x14ac:dyDescent="0.2">
      <c r="B11" s="49">
        <v>1</v>
      </c>
      <c r="C11" s="50" t="s">
        <v>106</v>
      </c>
      <c r="D11" s="66"/>
      <c r="E11" s="66"/>
      <c r="F11" s="66"/>
      <c r="G11" s="66"/>
      <c r="H11" s="67">
        <v>60315.020122000002</v>
      </c>
      <c r="I11" s="67">
        <v>56040.566795999999</v>
      </c>
      <c r="J11" s="67">
        <v>51617.299332000002</v>
      </c>
      <c r="K11" s="67">
        <v>48852.482238999997</v>
      </c>
    </row>
    <row r="12" spans="2:11" x14ac:dyDescent="0.2">
      <c r="B12" s="64" t="s">
        <v>107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2:11" ht="38.25" x14ac:dyDescent="0.2">
      <c r="B13" s="49">
        <v>2</v>
      </c>
      <c r="C13" s="50" t="s">
        <v>108</v>
      </c>
      <c r="D13" s="67">
        <v>99370.699821000002</v>
      </c>
      <c r="E13" s="67">
        <v>97245.642934333329</v>
      </c>
      <c r="F13" s="67">
        <v>94963.063194333328</v>
      </c>
      <c r="G13" s="67">
        <v>91859.454165333329</v>
      </c>
      <c r="H13" s="67">
        <v>5029.4269056666672</v>
      </c>
      <c r="I13" s="67">
        <v>4887.1143586666667</v>
      </c>
      <c r="J13" s="67">
        <v>4886.8922746666667</v>
      </c>
      <c r="K13" s="67">
        <v>4669.7368966666672</v>
      </c>
    </row>
    <row r="14" spans="2:11" x14ac:dyDescent="0.2">
      <c r="B14" s="49">
        <v>3</v>
      </c>
      <c r="C14" s="68" t="s">
        <v>109</v>
      </c>
      <c r="D14" s="67">
        <v>66892.75066866666</v>
      </c>
      <c r="E14" s="67">
        <v>64428.115446666663</v>
      </c>
      <c r="F14" s="67">
        <v>62076.961864333338</v>
      </c>
      <c r="G14" s="67">
        <v>60523.930775333334</v>
      </c>
      <c r="H14" s="67">
        <v>3344.6375333333335</v>
      </c>
      <c r="I14" s="67">
        <v>3221.4057723333335</v>
      </c>
      <c r="J14" s="67">
        <v>3103.8480933333335</v>
      </c>
      <c r="K14" s="67">
        <v>3026.1965386666666</v>
      </c>
    </row>
    <row r="15" spans="2:11" x14ac:dyDescent="0.2">
      <c r="B15" s="49">
        <v>4</v>
      </c>
      <c r="C15" s="68" t="s">
        <v>110</v>
      </c>
      <c r="D15" s="67">
        <v>12856.777510666667</v>
      </c>
      <c r="E15" s="67">
        <v>12774.862868</v>
      </c>
      <c r="F15" s="67">
        <v>13373.052504333335</v>
      </c>
      <c r="G15" s="67">
        <v>12558.393708333333</v>
      </c>
      <c r="H15" s="67">
        <v>1684.7893723333332</v>
      </c>
      <c r="I15" s="67">
        <v>1665.7085863333332</v>
      </c>
      <c r="J15" s="67">
        <v>1783.0441813333332</v>
      </c>
      <c r="K15" s="67">
        <v>1643.540358</v>
      </c>
    </row>
    <row r="16" spans="2:11" ht="25.5" x14ac:dyDescent="0.2">
      <c r="B16" s="49">
        <v>5</v>
      </c>
      <c r="C16" s="50" t="s">
        <v>111</v>
      </c>
      <c r="D16" s="67">
        <v>22121.603231666668</v>
      </c>
      <c r="E16" s="67">
        <v>21676.545945666669</v>
      </c>
      <c r="F16" s="67">
        <v>21103.675189000001</v>
      </c>
      <c r="G16" s="67">
        <v>23554.81236233333</v>
      </c>
      <c r="H16" s="67">
        <v>9217.2411043333341</v>
      </c>
      <c r="I16" s="67">
        <v>8980.4048046666667</v>
      </c>
      <c r="J16" s="67">
        <v>8766.4225096666669</v>
      </c>
      <c r="K16" s="67">
        <v>9985.7174973333331</v>
      </c>
    </row>
    <row r="17" spans="2:11" ht="38.25" x14ac:dyDescent="0.2">
      <c r="B17" s="49">
        <v>6</v>
      </c>
      <c r="C17" s="68" t="s">
        <v>112</v>
      </c>
      <c r="D17" s="67">
        <v>4238.0850163333334</v>
      </c>
      <c r="E17" s="67">
        <v>3965.6743270000002</v>
      </c>
      <c r="F17" s="67">
        <v>4267.4055813333334</v>
      </c>
      <c r="G17" s="67">
        <v>3914.1220623333334</v>
      </c>
      <c r="H17" s="67">
        <v>1053.6890693333335</v>
      </c>
      <c r="I17" s="67">
        <v>984.96168866666665</v>
      </c>
      <c r="J17" s="67">
        <v>1060.1805956666667</v>
      </c>
      <c r="K17" s="67">
        <v>971.96163366666667</v>
      </c>
    </row>
    <row r="18" spans="2:11" ht="25.5" x14ac:dyDescent="0.2">
      <c r="B18" s="49">
        <v>7</v>
      </c>
      <c r="C18" s="68" t="s">
        <v>113</v>
      </c>
      <c r="D18" s="67">
        <v>17869.63843066667</v>
      </c>
      <c r="E18" s="67">
        <v>17706.490285333333</v>
      </c>
      <c r="F18" s="67">
        <v>16824.574940999999</v>
      </c>
      <c r="G18" s="67">
        <v>19568.650925000002</v>
      </c>
      <c r="H18" s="67">
        <v>8149.6722503333331</v>
      </c>
      <c r="I18" s="67">
        <v>7991.0617826666667</v>
      </c>
      <c r="J18" s="67">
        <v>7694.547247333333</v>
      </c>
      <c r="K18" s="67">
        <v>8941.7164886666669</v>
      </c>
    </row>
    <row r="19" spans="2:11" x14ac:dyDescent="0.2">
      <c r="B19" s="49">
        <v>8</v>
      </c>
      <c r="C19" s="68" t="s">
        <v>114</v>
      </c>
      <c r="D19" s="67">
        <v>13.879784666666666</v>
      </c>
      <c r="E19" s="67">
        <v>4.3813333333333331</v>
      </c>
      <c r="F19" s="67">
        <v>11.694666666666667</v>
      </c>
      <c r="G19" s="67">
        <v>72.039375000000007</v>
      </c>
      <c r="H19" s="67">
        <v>13.879784666666666</v>
      </c>
      <c r="I19" s="67">
        <v>4.3813333333333331</v>
      </c>
      <c r="J19" s="67">
        <v>11.694666666666667</v>
      </c>
      <c r="K19" s="67">
        <v>72.039375000000007</v>
      </c>
    </row>
    <row r="20" spans="2:11" ht="25.5" x14ac:dyDescent="0.2">
      <c r="B20" s="49">
        <v>9</v>
      </c>
      <c r="C20" s="68" t="s">
        <v>115</v>
      </c>
      <c r="D20" s="69"/>
      <c r="E20" s="69"/>
      <c r="F20" s="69"/>
      <c r="G20" s="69"/>
      <c r="H20" s="67">
        <v>0</v>
      </c>
      <c r="I20" s="67">
        <v>0</v>
      </c>
      <c r="J20" s="67">
        <v>0</v>
      </c>
      <c r="K20" s="67">
        <v>0</v>
      </c>
    </row>
    <row r="21" spans="2:11" x14ac:dyDescent="0.2">
      <c r="B21" s="49">
        <v>10</v>
      </c>
      <c r="C21" s="50" t="s">
        <v>116</v>
      </c>
      <c r="D21" s="67">
        <v>9803.2220679999991</v>
      </c>
      <c r="E21" s="67">
        <v>9307.2144653333344</v>
      </c>
      <c r="F21" s="67">
        <v>9346.940955</v>
      </c>
      <c r="G21" s="67">
        <v>8949.8231706666666</v>
      </c>
      <c r="H21" s="67">
        <v>1249.6368376666667</v>
      </c>
      <c r="I21" s="67">
        <v>1215.9680129999999</v>
      </c>
      <c r="J21" s="67">
        <v>1271.307538</v>
      </c>
      <c r="K21" s="67">
        <v>1098.8364383333333</v>
      </c>
    </row>
    <row r="22" spans="2:11" ht="51" x14ac:dyDescent="0.2">
      <c r="B22" s="49">
        <v>11</v>
      </c>
      <c r="C22" s="68" t="s">
        <v>117</v>
      </c>
      <c r="D22" s="67">
        <v>409.92482699999999</v>
      </c>
      <c r="E22" s="67">
        <v>409.1888633333333</v>
      </c>
      <c r="F22" s="67">
        <v>409.2719596666667</v>
      </c>
      <c r="G22" s="67">
        <v>391.34820533333334</v>
      </c>
      <c r="H22" s="67">
        <v>409.92482699999999</v>
      </c>
      <c r="I22" s="67">
        <v>409.1888633333333</v>
      </c>
      <c r="J22" s="67">
        <v>409.2719596666667</v>
      </c>
      <c r="K22" s="67">
        <v>391.34820533333334</v>
      </c>
    </row>
    <row r="23" spans="2:11" ht="25.5" x14ac:dyDescent="0.2">
      <c r="B23" s="49">
        <v>12</v>
      </c>
      <c r="C23" s="68" t="s">
        <v>118</v>
      </c>
      <c r="D23" s="67">
        <v>0</v>
      </c>
      <c r="E23" s="67">
        <v>0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</row>
    <row r="24" spans="2:11" ht="25.5" x14ac:dyDescent="0.2">
      <c r="B24" s="49">
        <v>13</v>
      </c>
      <c r="C24" s="68" t="s">
        <v>119</v>
      </c>
      <c r="D24" s="67">
        <v>9393.2972410000002</v>
      </c>
      <c r="E24" s="67">
        <v>8898.0256019999997</v>
      </c>
      <c r="F24" s="67">
        <v>8937.6689953333334</v>
      </c>
      <c r="G24" s="67">
        <v>8558.4749653333329</v>
      </c>
      <c r="H24" s="67">
        <v>839.71201066666663</v>
      </c>
      <c r="I24" s="67">
        <v>806.77914966666663</v>
      </c>
      <c r="J24" s="67">
        <v>862.03557833333332</v>
      </c>
      <c r="K24" s="67">
        <v>707.48823300000004</v>
      </c>
    </row>
    <row r="25" spans="2:11" ht="25.5" x14ac:dyDescent="0.2">
      <c r="B25" s="49">
        <v>14</v>
      </c>
      <c r="C25" s="50" t="s">
        <v>120</v>
      </c>
      <c r="D25" s="67">
        <v>529.10222299999998</v>
      </c>
      <c r="E25" s="67">
        <v>342.21821033333333</v>
      </c>
      <c r="F25" s="67">
        <v>290.838007</v>
      </c>
      <c r="G25" s="67">
        <v>131.12161933333334</v>
      </c>
      <c r="H25" s="67">
        <v>466.02671666666669</v>
      </c>
      <c r="I25" s="67">
        <v>311.1100643333333</v>
      </c>
      <c r="J25" s="67">
        <v>272.20855399999999</v>
      </c>
      <c r="K25" s="67">
        <v>112.29067266666667</v>
      </c>
    </row>
    <row r="26" spans="2:11" ht="25.5" x14ac:dyDescent="0.2">
      <c r="B26" s="49">
        <v>15</v>
      </c>
      <c r="C26" s="50" t="s">
        <v>121</v>
      </c>
      <c r="D26" s="67">
        <v>5086.6839783333326</v>
      </c>
      <c r="E26" s="67">
        <v>4993.331154333333</v>
      </c>
      <c r="F26" s="67">
        <v>5335.9101456666667</v>
      </c>
      <c r="G26" s="67">
        <v>5889.1255736666672</v>
      </c>
      <c r="H26" s="67">
        <v>641.91380000000004</v>
      </c>
      <c r="I26" s="67">
        <v>674.66972399999997</v>
      </c>
      <c r="J26" s="67">
        <v>433.66513900000001</v>
      </c>
      <c r="K26" s="67">
        <v>294.45627866666666</v>
      </c>
    </row>
    <row r="27" spans="2:11" ht="25.5" x14ac:dyDescent="0.2">
      <c r="B27" s="70">
        <v>16</v>
      </c>
      <c r="C27" s="71" t="s">
        <v>122</v>
      </c>
      <c r="D27" s="48"/>
      <c r="E27" s="48"/>
      <c r="F27" s="48"/>
      <c r="G27" s="48"/>
      <c r="H27" s="72">
        <v>16604.245364333336</v>
      </c>
      <c r="I27" s="72">
        <v>16069.266964666665</v>
      </c>
      <c r="J27" s="72">
        <v>15630.496015333334</v>
      </c>
      <c r="K27" s="72">
        <v>16161.037783666667</v>
      </c>
    </row>
    <row r="28" spans="2:11" x14ac:dyDescent="0.2">
      <c r="B28" s="437" t="s">
        <v>123</v>
      </c>
      <c r="C28" s="437"/>
      <c r="D28" s="437"/>
      <c r="E28" s="437"/>
      <c r="F28" s="437"/>
      <c r="G28" s="437"/>
      <c r="H28" s="437"/>
      <c r="I28" s="437"/>
      <c r="J28" s="437"/>
      <c r="K28" s="437"/>
    </row>
    <row r="29" spans="2:11" ht="38.25" x14ac:dyDescent="0.2">
      <c r="B29" s="49">
        <v>17</v>
      </c>
      <c r="C29" s="50" t="s">
        <v>124</v>
      </c>
      <c r="D29" s="67">
        <v>334.75055133333331</v>
      </c>
      <c r="E29" s="67">
        <v>301.09812633333331</v>
      </c>
      <c r="F29" s="67">
        <v>121.70154066666667</v>
      </c>
      <c r="G29" s="67">
        <v>95.751413333333332</v>
      </c>
      <c r="H29" s="67">
        <v>0</v>
      </c>
      <c r="I29" s="67">
        <v>0</v>
      </c>
      <c r="J29" s="67">
        <v>0</v>
      </c>
      <c r="K29" s="67">
        <v>0</v>
      </c>
    </row>
    <row r="30" spans="2:11" ht="25.5" x14ac:dyDescent="0.2">
      <c r="B30" s="49">
        <v>18</v>
      </c>
      <c r="C30" s="50" t="s">
        <v>125</v>
      </c>
      <c r="D30" s="67">
        <v>2571.6081836666667</v>
      </c>
      <c r="E30" s="67">
        <v>2435.9280373333336</v>
      </c>
      <c r="F30" s="67">
        <v>2267.904642</v>
      </c>
      <c r="G30" s="67">
        <v>2292.6646373333333</v>
      </c>
      <c r="H30" s="67">
        <v>2215.2982333333334</v>
      </c>
      <c r="I30" s="67">
        <v>2063.1517699999999</v>
      </c>
      <c r="J30" s="67">
        <v>1937.062578</v>
      </c>
      <c r="K30" s="67">
        <v>1971.4277636666668</v>
      </c>
    </row>
    <row r="31" spans="2:11" x14ac:dyDescent="0.2">
      <c r="B31" s="49">
        <v>19</v>
      </c>
      <c r="C31" s="50" t="s">
        <v>126</v>
      </c>
      <c r="D31" s="67">
        <v>18.627572666666669</v>
      </c>
      <c r="E31" s="67">
        <v>14.048290333333334</v>
      </c>
      <c r="F31" s="67">
        <v>16.188755666666665</v>
      </c>
      <c r="G31" s="67">
        <v>20.980385666666667</v>
      </c>
      <c r="H31" s="67">
        <v>18.627572666666669</v>
      </c>
      <c r="I31" s="67">
        <v>14.048290333333334</v>
      </c>
      <c r="J31" s="67">
        <v>16.188755666666665</v>
      </c>
      <c r="K31" s="67">
        <v>20.980385666666667</v>
      </c>
    </row>
    <row r="32" spans="2:11" ht="102" x14ac:dyDescent="0.2">
      <c r="B32" s="49" t="s">
        <v>85</v>
      </c>
      <c r="C32" s="50" t="s">
        <v>127</v>
      </c>
      <c r="D32" s="66"/>
      <c r="E32" s="66"/>
      <c r="F32" s="66"/>
      <c r="G32" s="66"/>
      <c r="H32" s="63">
        <v>0</v>
      </c>
      <c r="I32" s="63">
        <v>0</v>
      </c>
      <c r="J32" s="63">
        <v>0</v>
      </c>
      <c r="K32" s="63">
        <v>0</v>
      </c>
    </row>
    <row r="33" spans="2:11" ht="38.25" x14ac:dyDescent="0.2">
      <c r="B33" s="49" t="s">
        <v>128</v>
      </c>
      <c r="C33" s="50" t="s">
        <v>129</v>
      </c>
      <c r="D33" s="66"/>
      <c r="E33" s="66"/>
      <c r="F33" s="66"/>
      <c r="G33" s="66"/>
      <c r="H33" s="63">
        <v>0</v>
      </c>
      <c r="I33" s="63">
        <v>0</v>
      </c>
      <c r="J33" s="63">
        <v>0</v>
      </c>
      <c r="K33" s="63">
        <v>0</v>
      </c>
    </row>
    <row r="34" spans="2:11" ht="25.5" x14ac:dyDescent="0.2">
      <c r="B34" s="52">
        <v>20</v>
      </c>
      <c r="C34" s="73" t="s">
        <v>130</v>
      </c>
      <c r="D34" s="74">
        <v>2924.9863076666666</v>
      </c>
      <c r="E34" s="74">
        <v>2751.0744540000001</v>
      </c>
      <c r="F34" s="74">
        <v>2405.7949383333334</v>
      </c>
      <c r="G34" s="74">
        <v>2409.3964363333334</v>
      </c>
      <c r="H34" s="74">
        <v>2233.9258060000002</v>
      </c>
      <c r="I34" s="74">
        <v>2077.2000603333331</v>
      </c>
      <c r="J34" s="74">
        <v>1953.2513336666668</v>
      </c>
      <c r="K34" s="74">
        <v>1992.4081493333333</v>
      </c>
    </row>
    <row r="35" spans="2:11" x14ac:dyDescent="0.2">
      <c r="B35" s="49" t="s">
        <v>93</v>
      </c>
      <c r="C35" s="68" t="s">
        <v>131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</row>
    <row r="36" spans="2:11" ht="25.5" x14ac:dyDescent="0.2">
      <c r="B36" s="49" t="s">
        <v>94</v>
      </c>
      <c r="C36" s="68" t="s">
        <v>132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</row>
    <row r="37" spans="2:11" ht="25.5" x14ac:dyDescent="0.2">
      <c r="B37" s="49" t="s">
        <v>95</v>
      </c>
      <c r="C37" s="68" t="s">
        <v>133</v>
      </c>
      <c r="D37" s="67">
        <v>2924.9863076666666</v>
      </c>
      <c r="E37" s="67">
        <v>2751.0744540000001</v>
      </c>
      <c r="F37" s="67">
        <v>2405.7949383333334</v>
      </c>
      <c r="G37" s="67">
        <v>2409.3964363333334</v>
      </c>
      <c r="H37" s="67">
        <v>2233.9258060000002</v>
      </c>
      <c r="I37" s="67">
        <v>2077.2000603333331</v>
      </c>
      <c r="J37" s="67">
        <v>1953.2513336666668</v>
      </c>
      <c r="K37" s="67">
        <v>1992.4081493333333</v>
      </c>
    </row>
    <row r="38" spans="2:11" x14ac:dyDescent="0.2">
      <c r="B38" s="75" t="s">
        <v>134</v>
      </c>
      <c r="C38" s="75"/>
      <c r="D38" s="75"/>
      <c r="E38" s="75"/>
      <c r="F38" s="75"/>
      <c r="G38" s="75"/>
      <c r="H38" s="75"/>
      <c r="I38" s="75"/>
      <c r="J38" s="75"/>
      <c r="K38" s="75"/>
    </row>
    <row r="39" spans="2:11" ht="25.5" x14ac:dyDescent="0.2">
      <c r="B39" s="76" t="s">
        <v>135</v>
      </c>
      <c r="C39" s="71" t="s">
        <v>136</v>
      </c>
      <c r="D39" s="77"/>
      <c r="E39" s="77"/>
      <c r="F39" s="77"/>
      <c r="G39" s="77"/>
      <c r="H39" s="72">
        <v>60315.020122000002</v>
      </c>
      <c r="I39" s="72">
        <v>56040.566795999999</v>
      </c>
      <c r="J39" s="72">
        <v>51617.299332000002</v>
      </c>
      <c r="K39" s="72">
        <v>48852.482238999997</v>
      </c>
    </row>
    <row r="40" spans="2:11" ht="25.5" x14ac:dyDescent="0.2">
      <c r="B40" s="76">
        <v>22</v>
      </c>
      <c r="C40" s="71" t="s">
        <v>137</v>
      </c>
      <c r="D40" s="77"/>
      <c r="E40" s="77"/>
      <c r="F40" s="77"/>
      <c r="G40" s="77"/>
      <c r="H40" s="72">
        <v>14370.319558333333</v>
      </c>
      <c r="I40" s="72">
        <v>13992.066904333335</v>
      </c>
      <c r="J40" s="72">
        <v>13677.244681666665</v>
      </c>
      <c r="K40" s="72">
        <v>14168.629634333334</v>
      </c>
    </row>
    <row r="41" spans="2:11" ht="25.5" x14ac:dyDescent="0.2">
      <c r="B41" s="76">
        <v>23</v>
      </c>
      <c r="C41" s="71" t="s">
        <v>138</v>
      </c>
      <c r="D41" s="77"/>
      <c r="E41" s="77"/>
      <c r="F41" s="77"/>
      <c r="G41" s="77"/>
      <c r="H41" s="78">
        <v>4.1986163752981653</v>
      </c>
      <c r="I41" s="78">
        <v>4.0059678492569697</v>
      </c>
      <c r="J41" s="78">
        <v>3.7766485065261719</v>
      </c>
      <c r="K41" s="78">
        <v>3.4526253135959739</v>
      </c>
    </row>
    <row r="42" spans="2:11" x14ac:dyDescent="0.2">
      <c r="B42" s="20"/>
      <c r="C42" s="23"/>
      <c r="D42" s="21"/>
      <c r="E42" s="21"/>
      <c r="F42" s="21"/>
      <c r="G42" s="21"/>
      <c r="H42" s="21"/>
      <c r="I42" s="21"/>
      <c r="J42" s="21"/>
      <c r="K42" s="21"/>
    </row>
    <row r="43" spans="2:11" x14ac:dyDescent="0.2"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2:11" x14ac:dyDescent="0.2">
      <c r="B44" s="24"/>
      <c r="C44" s="15"/>
      <c r="D44" s="24"/>
      <c r="E44" s="24"/>
      <c r="F44" s="24"/>
      <c r="G44" s="24"/>
      <c r="H44" s="22"/>
      <c r="I44" s="22"/>
      <c r="J44" s="22"/>
      <c r="K44" s="22"/>
    </row>
    <row r="45" spans="2:11" x14ac:dyDescent="0.2">
      <c r="B45" s="24"/>
      <c r="C45" s="15"/>
      <c r="D45" s="24"/>
      <c r="E45" s="24"/>
      <c r="F45" s="24"/>
      <c r="G45" s="24"/>
      <c r="H45" s="21"/>
      <c r="I45" s="21"/>
      <c r="J45" s="21"/>
      <c r="K45" s="21"/>
    </row>
    <row r="46" spans="2:11" x14ac:dyDescent="0.2">
      <c r="B46" s="24"/>
      <c r="C46" s="15"/>
      <c r="D46" s="24"/>
      <c r="E46" s="24"/>
      <c r="F46" s="24"/>
      <c r="G46" s="24"/>
      <c r="H46" s="25"/>
      <c r="I46" s="25"/>
      <c r="J46" s="25"/>
      <c r="K46" s="25"/>
    </row>
  </sheetData>
  <sheetProtection algorithmName="SHA-512" hashValue="H67uuRYg8yjMyR/J/tVjqhTsubA6VUnhpvQnf+kxGtT7GUmsTjXN2zOOqL9hk3ZlWMzPMmeVHOuazfkMXlVaeQ==" saltValue="hAGvShy8fDwJX74CJfGcKg==" spinCount="100000" sheet="1" objects="1" scenarios="1"/>
  <mergeCells count="3">
    <mergeCell ref="B28:K28"/>
    <mergeCell ref="D7:G7"/>
    <mergeCell ref="H7:K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32A0-1C45-427E-B964-9FA21F216550}">
  <sheetPr>
    <tabColor theme="7" tint="0.79998168889431442"/>
  </sheetPr>
  <dimension ref="B2:O4"/>
  <sheetViews>
    <sheetView zoomScaleNormal="100" workbookViewId="0"/>
  </sheetViews>
  <sheetFormatPr defaultColWidth="8.85546875" defaultRowHeight="15" x14ac:dyDescent="0.3"/>
  <cols>
    <col min="1" max="1" width="8.85546875" style="27"/>
    <col min="2" max="2" width="151" style="27" customWidth="1"/>
    <col min="3" max="16384" width="8.85546875" style="27"/>
  </cols>
  <sheetData>
    <row r="2" spans="2:15" x14ac:dyDescent="0.3">
      <c r="B2" s="81" t="s">
        <v>143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4" spans="2:15" ht="408.95" customHeight="1" x14ac:dyDescent="0.3">
      <c r="B4" s="83" t="s">
        <v>299</v>
      </c>
    </row>
  </sheetData>
  <sheetProtection algorithmName="SHA-512" hashValue="UV/rJdM/aF5Q8ociW+cyfr7mweEvjlZz6DMFtfFuuJ/Btk6e77F0Hzyn5z1qdrL3GoWqZdHjT8GabgeWVsjjCw==" saltValue="tFbH0y+FAVBSrn/SLm8CdA==" spinCount="100000" sheet="1" objects="1" scenarios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D9C9-9CF5-4744-9ABA-465B94E50E6A}">
  <sheetPr>
    <tabColor theme="7" tint="0.79998168889431442"/>
  </sheetPr>
  <dimension ref="B2:N44"/>
  <sheetViews>
    <sheetView workbookViewId="0"/>
  </sheetViews>
  <sheetFormatPr defaultRowHeight="12.75" x14ac:dyDescent="0.2"/>
  <cols>
    <col min="1" max="1" width="9.140625" style="11"/>
    <col min="2" max="2" width="8.140625" style="11" customWidth="1"/>
    <col min="3" max="3" width="35.7109375" style="11" customWidth="1"/>
    <col min="4" max="8" width="15.7109375" style="11" customWidth="1"/>
    <col min="9" max="9" width="5.140625" style="11" customWidth="1"/>
    <col min="10" max="10" width="13" style="11" customWidth="1"/>
    <col min="11" max="16384" width="9.140625" style="11"/>
  </cols>
  <sheetData>
    <row r="2" spans="2:14" ht="15" x14ac:dyDescent="0.2">
      <c r="B2" s="117" t="s">
        <v>152</v>
      </c>
      <c r="C2" s="118"/>
      <c r="D2" s="118"/>
      <c r="E2" s="118"/>
      <c r="F2" s="118"/>
      <c r="H2" s="10" t="s">
        <v>212</v>
      </c>
    </row>
    <row r="3" spans="2:14" x14ac:dyDescent="0.2">
      <c r="B3" s="121" t="s">
        <v>153</v>
      </c>
      <c r="H3" s="119" t="s">
        <v>0</v>
      </c>
    </row>
    <row r="4" spans="2:14" x14ac:dyDescent="0.2">
      <c r="B4" s="120"/>
      <c r="C4" s="120"/>
      <c r="D4" s="120"/>
      <c r="E4" s="120"/>
      <c r="F4" s="120"/>
      <c r="G4" s="120"/>
      <c r="H4" s="120"/>
    </row>
    <row r="5" spans="2:14" ht="15" x14ac:dyDescent="0.2">
      <c r="B5" s="439"/>
      <c r="C5" s="439"/>
      <c r="D5" s="122" t="s">
        <v>1</v>
      </c>
      <c r="E5" s="122" t="s">
        <v>2</v>
      </c>
      <c r="F5" s="122" t="s">
        <v>3</v>
      </c>
      <c r="G5" s="122" t="s">
        <v>4</v>
      </c>
      <c r="H5" s="123" t="s">
        <v>5</v>
      </c>
    </row>
    <row r="6" spans="2:14" ht="15.75" customHeight="1" x14ac:dyDescent="0.2">
      <c r="B6" s="439" t="s">
        <v>154</v>
      </c>
      <c r="C6" s="439"/>
      <c r="D6" s="440" t="s">
        <v>155</v>
      </c>
      <c r="E6" s="440"/>
      <c r="F6" s="440"/>
      <c r="G6" s="440"/>
      <c r="H6" s="440" t="s">
        <v>156</v>
      </c>
    </row>
    <row r="7" spans="2:14" ht="25.5" x14ac:dyDescent="0.2">
      <c r="B7" s="439"/>
      <c r="C7" s="439"/>
      <c r="D7" s="122" t="s">
        <v>157</v>
      </c>
      <c r="E7" s="122" t="s">
        <v>158</v>
      </c>
      <c r="F7" s="122" t="s">
        <v>159</v>
      </c>
      <c r="G7" s="122" t="s">
        <v>160</v>
      </c>
      <c r="H7" s="440"/>
    </row>
    <row r="8" spans="2:14" ht="15" x14ac:dyDescent="0.2">
      <c r="B8" s="124" t="s">
        <v>161</v>
      </c>
      <c r="C8" s="124"/>
      <c r="D8" s="124"/>
      <c r="E8" s="125"/>
      <c r="F8" s="124"/>
      <c r="G8" s="124"/>
      <c r="H8" s="124"/>
    </row>
    <row r="9" spans="2:14" ht="15" x14ac:dyDescent="0.2">
      <c r="B9" s="122">
        <v>1</v>
      </c>
      <c r="C9" s="126" t="s">
        <v>162</v>
      </c>
      <c r="D9" s="127">
        <v>7026.7786290000004</v>
      </c>
      <c r="E9" s="128">
        <v>0</v>
      </c>
      <c r="F9" s="128">
        <v>0</v>
      </c>
      <c r="G9" s="129">
        <v>936.31154000000004</v>
      </c>
      <c r="H9" s="129">
        <v>7963.0901690000001</v>
      </c>
      <c r="J9" s="80"/>
      <c r="K9" s="80"/>
      <c r="L9" s="80"/>
      <c r="M9" s="80"/>
      <c r="N9" s="80"/>
    </row>
    <row r="10" spans="2:14" ht="15" x14ac:dyDescent="0.2">
      <c r="B10" s="123">
        <v>2</v>
      </c>
      <c r="C10" s="130" t="s">
        <v>163</v>
      </c>
      <c r="D10" s="131">
        <v>7026.7786290000004</v>
      </c>
      <c r="E10" s="131">
        <v>0</v>
      </c>
      <c r="F10" s="131">
        <v>0</v>
      </c>
      <c r="G10" s="132">
        <v>936.31154000000004</v>
      </c>
      <c r="H10" s="132">
        <v>7963.0901690000001</v>
      </c>
      <c r="J10" s="80"/>
      <c r="K10" s="80"/>
      <c r="L10" s="80"/>
      <c r="M10" s="80"/>
      <c r="N10" s="80"/>
    </row>
    <row r="11" spans="2:14" ht="15" x14ac:dyDescent="0.2">
      <c r="B11" s="123">
        <v>3</v>
      </c>
      <c r="C11" s="130" t="s">
        <v>164</v>
      </c>
      <c r="D11" s="133"/>
      <c r="E11" s="131">
        <v>0</v>
      </c>
      <c r="F11" s="131">
        <v>0</v>
      </c>
      <c r="G11" s="132">
        <v>0</v>
      </c>
      <c r="H11" s="132">
        <v>0</v>
      </c>
      <c r="J11" s="80"/>
      <c r="K11" s="80"/>
      <c r="L11" s="80"/>
      <c r="M11" s="80"/>
      <c r="N11" s="80"/>
    </row>
    <row r="12" spans="2:14" ht="15" x14ac:dyDescent="0.2">
      <c r="B12" s="123">
        <v>4</v>
      </c>
      <c r="C12" s="126" t="s">
        <v>165</v>
      </c>
      <c r="D12" s="133"/>
      <c r="E12" s="128">
        <v>96063.990531000003</v>
      </c>
      <c r="F12" s="128">
        <v>2227.533942</v>
      </c>
      <c r="G12" s="134">
        <v>1197.6912709999999</v>
      </c>
      <c r="H12" s="134">
        <v>93910.560895000002</v>
      </c>
      <c r="J12" s="80"/>
      <c r="K12" s="80"/>
      <c r="L12" s="80"/>
      <c r="M12" s="80"/>
      <c r="N12" s="80"/>
    </row>
    <row r="13" spans="2:14" ht="15" x14ac:dyDescent="0.2">
      <c r="B13" s="123">
        <v>5</v>
      </c>
      <c r="C13" s="130" t="s">
        <v>109</v>
      </c>
      <c r="D13" s="133"/>
      <c r="E13" s="135">
        <v>82990.788807000004</v>
      </c>
      <c r="F13" s="135">
        <v>2019.1631640000001</v>
      </c>
      <c r="G13" s="132">
        <v>1174.119222</v>
      </c>
      <c r="H13" s="132">
        <v>81933.573594000001</v>
      </c>
      <c r="J13" s="80"/>
      <c r="K13" s="80"/>
      <c r="L13" s="80"/>
      <c r="M13" s="80"/>
      <c r="N13" s="80"/>
    </row>
    <row r="14" spans="2:14" ht="15" x14ac:dyDescent="0.2">
      <c r="B14" s="123">
        <v>6</v>
      </c>
      <c r="C14" s="130" t="s">
        <v>110</v>
      </c>
      <c r="D14" s="133"/>
      <c r="E14" s="135">
        <v>13073.201724</v>
      </c>
      <c r="F14" s="135">
        <v>208.370778</v>
      </c>
      <c r="G14" s="132">
        <v>23.572049</v>
      </c>
      <c r="H14" s="132">
        <v>11976.987300999999</v>
      </c>
      <c r="J14" s="80"/>
      <c r="K14" s="80"/>
      <c r="L14" s="80"/>
      <c r="M14" s="80"/>
      <c r="N14" s="80"/>
    </row>
    <row r="15" spans="2:14" ht="15" x14ac:dyDescent="0.2">
      <c r="B15" s="123">
        <v>7</v>
      </c>
      <c r="C15" s="126" t="s">
        <v>166</v>
      </c>
      <c r="D15" s="133"/>
      <c r="E15" s="128">
        <v>21987.445457000002</v>
      </c>
      <c r="F15" s="128">
        <v>467.48813999999999</v>
      </c>
      <c r="G15" s="134">
        <v>11496.381888</v>
      </c>
      <c r="H15" s="134">
        <v>21887.3517995</v>
      </c>
      <c r="J15" s="80"/>
      <c r="K15" s="80"/>
      <c r="L15" s="80"/>
      <c r="M15" s="80"/>
      <c r="N15" s="80"/>
    </row>
    <row r="16" spans="2:14" ht="15" x14ac:dyDescent="0.2">
      <c r="B16" s="123">
        <v>8</v>
      </c>
      <c r="C16" s="130" t="s">
        <v>167</v>
      </c>
      <c r="D16" s="133"/>
      <c r="E16" s="135">
        <v>4360.1064900000001</v>
      </c>
      <c r="F16" s="135">
        <v>0</v>
      </c>
      <c r="G16" s="132">
        <v>0</v>
      </c>
      <c r="H16" s="132">
        <v>2180.0532450000001</v>
      </c>
      <c r="J16" s="80"/>
      <c r="K16" s="80"/>
      <c r="L16" s="80"/>
      <c r="M16" s="80"/>
      <c r="N16" s="80"/>
    </row>
    <row r="17" spans="2:14" ht="30" x14ac:dyDescent="0.2">
      <c r="B17" s="123">
        <v>9</v>
      </c>
      <c r="C17" s="130" t="s">
        <v>168</v>
      </c>
      <c r="D17" s="133"/>
      <c r="E17" s="135">
        <v>17627.338967</v>
      </c>
      <c r="F17" s="135">
        <v>467.48813999999999</v>
      </c>
      <c r="G17" s="136">
        <v>11496.381888</v>
      </c>
      <c r="H17" s="132">
        <v>19707.298554500001</v>
      </c>
      <c r="J17" s="80"/>
      <c r="K17" s="80"/>
      <c r="L17" s="80"/>
      <c r="M17" s="80"/>
      <c r="N17" s="80"/>
    </row>
    <row r="18" spans="2:14" ht="15" x14ac:dyDescent="0.2">
      <c r="B18" s="123">
        <v>10</v>
      </c>
      <c r="C18" s="126" t="s">
        <v>169</v>
      </c>
      <c r="D18" s="133"/>
      <c r="E18" s="128">
        <v>0</v>
      </c>
      <c r="F18" s="128">
        <v>0</v>
      </c>
      <c r="G18" s="134">
        <v>0</v>
      </c>
      <c r="H18" s="134">
        <v>0</v>
      </c>
      <c r="J18" s="80"/>
      <c r="K18" s="80"/>
      <c r="L18" s="80"/>
      <c r="M18" s="80"/>
      <c r="N18" s="80"/>
    </row>
    <row r="19" spans="2:14" ht="15" x14ac:dyDescent="0.2">
      <c r="B19" s="123">
        <v>11</v>
      </c>
      <c r="C19" s="126" t="s">
        <v>170</v>
      </c>
      <c r="D19" s="128">
        <v>0</v>
      </c>
      <c r="E19" s="128">
        <v>902.32959300000005</v>
      </c>
      <c r="F19" s="128">
        <v>0</v>
      </c>
      <c r="G19" s="134">
        <v>3650.4040090000049</v>
      </c>
      <c r="H19" s="134">
        <v>3650.4040089999999</v>
      </c>
      <c r="J19" s="80"/>
      <c r="K19" s="80"/>
      <c r="L19" s="80"/>
      <c r="M19" s="80"/>
      <c r="N19" s="80"/>
    </row>
    <row r="20" spans="2:14" ht="60" x14ac:dyDescent="0.2">
      <c r="B20" s="123">
        <v>12</v>
      </c>
      <c r="C20" s="130" t="s">
        <v>171</v>
      </c>
      <c r="D20" s="135">
        <v>0</v>
      </c>
      <c r="E20" s="133"/>
      <c r="F20" s="133"/>
      <c r="G20" s="133"/>
      <c r="H20" s="137"/>
      <c r="J20" s="80"/>
      <c r="K20" s="80"/>
      <c r="L20" s="80"/>
      <c r="M20" s="80"/>
      <c r="N20" s="80"/>
    </row>
    <row r="21" spans="2:14" ht="45" x14ac:dyDescent="0.2">
      <c r="B21" s="123">
        <v>13</v>
      </c>
      <c r="C21" s="130" t="s">
        <v>172</v>
      </c>
      <c r="D21" s="133"/>
      <c r="E21" s="135">
        <v>902.32959300000005</v>
      </c>
      <c r="F21" s="135">
        <v>0</v>
      </c>
      <c r="G21" s="132">
        <v>3650.4040090000049</v>
      </c>
      <c r="H21" s="132">
        <v>3650.4040089999999</v>
      </c>
      <c r="J21" s="80"/>
      <c r="K21" s="80"/>
      <c r="L21" s="80"/>
      <c r="M21" s="80"/>
      <c r="N21" s="80"/>
    </row>
    <row r="22" spans="2:14" ht="30" x14ac:dyDescent="0.2">
      <c r="B22" s="138">
        <v>14</v>
      </c>
      <c r="C22" s="139" t="s">
        <v>173</v>
      </c>
      <c r="D22" s="140"/>
      <c r="E22" s="140"/>
      <c r="F22" s="140"/>
      <c r="G22" s="140"/>
      <c r="H22" s="129">
        <v>127411.4068725</v>
      </c>
      <c r="J22" s="80"/>
      <c r="K22" s="80"/>
      <c r="L22" s="80"/>
      <c r="M22" s="80"/>
      <c r="N22" s="80"/>
    </row>
    <row r="23" spans="2:14" ht="15" x14ac:dyDescent="0.2">
      <c r="B23" s="441" t="s">
        <v>174</v>
      </c>
      <c r="C23" s="441"/>
      <c r="D23" s="441"/>
      <c r="E23" s="441"/>
      <c r="F23" s="441"/>
      <c r="G23" s="441"/>
      <c r="H23" s="441"/>
      <c r="J23" s="80"/>
      <c r="K23" s="80"/>
      <c r="L23" s="80"/>
      <c r="M23" s="80"/>
      <c r="N23" s="80"/>
    </row>
    <row r="24" spans="2:14" ht="25.5" x14ac:dyDescent="0.2">
      <c r="B24" s="123">
        <v>15</v>
      </c>
      <c r="C24" s="126" t="s">
        <v>106</v>
      </c>
      <c r="D24" s="141"/>
      <c r="E24" s="142"/>
      <c r="F24" s="142"/>
      <c r="G24" s="143"/>
      <c r="H24" s="134">
        <v>2166.7280689999998</v>
      </c>
      <c r="J24" s="80"/>
      <c r="K24" s="80"/>
      <c r="L24" s="80"/>
      <c r="M24" s="80"/>
      <c r="N24" s="80"/>
    </row>
    <row r="25" spans="2:14" ht="51" x14ac:dyDescent="0.2">
      <c r="B25" s="123" t="s">
        <v>175</v>
      </c>
      <c r="C25" s="126" t="s">
        <v>176</v>
      </c>
      <c r="D25" s="137"/>
      <c r="E25" s="128">
        <v>18.639029000000001</v>
      </c>
      <c r="F25" s="128">
        <v>19.401706000000001</v>
      </c>
      <c r="G25" s="134">
        <v>1554.1418040000001</v>
      </c>
      <c r="H25" s="134">
        <v>1353.3551581499999</v>
      </c>
      <c r="J25" s="80"/>
      <c r="K25" s="80"/>
      <c r="L25" s="80"/>
      <c r="M25" s="80"/>
      <c r="N25" s="80"/>
    </row>
    <row r="26" spans="2:14" ht="38.25" x14ac:dyDescent="0.2">
      <c r="B26" s="123">
        <v>16</v>
      </c>
      <c r="C26" s="126" t="s">
        <v>177</v>
      </c>
      <c r="D26" s="141"/>
      <c r="E26" s="128">
        <v>0</v>
      </c>
      <c r="F26" s="128">
        <v>0</v>
      </c>
      <c r="G26" s="134">
        <v>0</v>
      </c>
      <c r="H26" s="134">
        <v>0</v>
      </c>
      <c r="J26" s="80"/>
      <c r="K26" s="80"/>
      <c r="L26" s="80"/>
      <c r="M26" s="80"/>
      <c r="N26" s="80"/>
    </row>
    <row r="27" spans="2:14" ht="25.5" x14ac:dyDescent="0.2">
      <c r="B27" s="123">
        <v>17</v>
      </c>
      <c r="C27" s="126" t="s">
        <v>178</v>
      </c>
      <c r="D27" s="141"/>
      <c r="E27" s="128">
        <v>7009.1434200000003</v>
      </c>
      <c r="F27" s="128">
        <v>5406.1188089999996</v>
      </c>
      <c r="G27" s="134">
        <v>57089.424479000001</v>
      </c>
      <c r="H27" s="134">
        <v>48737.735186999998</v>
      </c>
      <c r="J27" s="80"/>
      <c r="K27" s="80"/>
      <c r="L27" s="80"/>
      <c r="M27" s="80"/>
      <c r="N27" s="80"/>
    </row>
    <row r="28" spans="2:14" ht="120" x14ac:dyDescent="0.2">
      <c r="B28" s="123">
        <v>18</v>
      </c>
      <c r="C28" s="144" t="s">
        <v>179</v>
      </c>
      <c r="D28" s="141"/>
      <c r="E28" s="135">
        <v>407.42680000000001</v>
      </c>
      <c r="F28" s="135">
        <v>0</v>
      </c>
      <c r="G28" s="132">
        <v>0</v>
      </c>
      <c r="H28" s="132">
        <v>0</v>
      </c>
      <c r="J28" s="80"/>
      <c r="K28" s="80"/>
      <c r="L28" s="80"/>
      <c r="M28" s="80"/>
      <c r="N28" s="80"/>
    </row>
    <row r="29" spans="2:14" ht="105" x14ac:dyDescent="0.2">
      <c r="B29" s="123">
        <v>19</v>
      </c>
      <c r="C29" s="130" t="s">
        <v>180</v>
      </c>
      <c r="D29" s="141"/>
      <c r="E29" s="135">
        <v>81.559645000000003</v>
      </c>
      <c r="F29" s="135">
        <v>68.495988999999994</v>
      </c>
      <c r="G29" s="132">
        <v>467.70220499999999</v>
      </c>
      <c r="H29" s="132">
        <v>510.10616399999998</v>
      </c>
      <c r="J29" s="80"/>
      <c r="K29" s="80"/>
      <c r="L29" s="80"/>
      <c r="M29" s="80"/>
      <c r="N29" s="80"/>
    </row>
    <row r="30" spans="2:14" ht="105" x14ac:dyDescent="0.2">
      <c r="B30" s="123">
        <v>20</v>
      </c>
      <c r="C30" s="130" t="s">
        <v>181</v>
      </c>
      <c r="D30" s="141"/>
      <c r="E30" s="135">
        <v>4271.6011140000001</v>
      </c>
      <c r="F30" s="135">
        <v>4363.3337110000002</v>
      </c>
      <c r="G30" s="132">
        <v>22417.94785</v>
      </c>
      <c r="H30" s="132">
        <v>23143.64309125</v>
      </c>
      <c r="J30" s="80"/>
      <c r="K30" s="80"/>
      <c r="L30" s="80"/>
      <c r="M30" s="80"/>
      <c r="N30" s="80"/>
    </row>
    <row r="31" spans="2:14" ht="75" x14ac:dyDescent="0.2">
      <c r="B31" s="123">
        <v>21</v>
      </c>
      <c r="C31" s="145" t="s">
        <v>182</v>
      </c>
      <c r="D31" s="141"/>
      <c r="E31" s="135">
        <v>236.935744</v>
      </c>
      <c r="F31" s="135">
        <v>257.50698899999998</v>
      </c>
      <c r="G31" s="132">
        <v>1145.3999659999999</v>
      </c>
      <c r="H31" s="132">
        <v>991.73134414999959</v>
      </c>
      <c r="J31" s="80"/>
      <c r="K31" s="80"/>
      <c r="L31" s="80"/>
      <c r="M31" s="80"/>
      <c r="N31" s="80"/>
    </row>
    <row r="32" spans="2:14" ht="30" x14ac:dyDescent="0.2">
      <c r="B32" s="123">
        <v>22</v>
      </c>
      <c r="C32" s="130" t="s">
        <v>183</v>
      </c>
      <c r="D32" s="141"/>
      <c r="E32" s="135">
        <v>564.85835099999997</v>
      </c>
      <c r="F32" s="135">
        <v>594.32849799999997</v>
      </c>
      <c r="G32" s="132">
        <v>33609.396213</v>
      </c>
      <c r="H32" s="132">
        <v>24194.46203975</v>
      </c>
      <c r="J32" s="80"/>
      <c r="K32" s="80"/>
      <c r="L32" s="80"/>
      <c r="M32" s="80"/>
      <c r="N32" s="80"/>
    </row>
    <row r="33" spans="2:14" ht="75" x14ac:dyDescent="0.2">
      <c r="B33" s="123">
        <v>23</v>
      </c>
      <c r="C33" s="145" t="s">
        <v>182</v>
      </c>
      <c r="D33" s="141"/>
      <c r="E33" s="135">
        <v>468.82541400000002</v>
      </c>
      <c r="F33" s="135">
        <v>484.02054800000002</v>
      </c>
      <c r="G33" s="132">
        <v>24765.590829000001</v>
      </c>
      <c r="H33" s="132">
        <v>16574.057019849999</v>
      </c>
      <c r="J33" s="80"/>
      <c r="K33" s="80"/>
      <c r="L33" s="80"/>
      <c r="M33" s="80"/>
      <c r="N33" s="80"/>
    </row>
    <row r="34" spans="2:14" ht="120" x14ac:dyDescent="0.2">
      <c r="B34" s="123">
        <v>24</v>
      </c>
      <c r="C34" s="130" t="s">
        <v>184</v>
      </c>
      <c r="D34" s="141"/>
      <c r="E34" s="135">
        <v>1683.69751</v>
      </c>
      <c r="F34" s="135">
        <v>379.96061099999997</v>
      </c>
      <c r="G34" s="132">
        <v>594.37821099999996</v>
      </c>
      <c r="H34" s="132">
        <v>889.52389200000005</v>
      </c>
      <c r="J34" s="80"/>
      <c r="K34" s="80"/>
      <c r="L34" s="80"/>
      <c r="M34" s="80"/>
      <c r="N34" s="80"/>
    </row>
    <row r="35" spans="2:14" ht="15" x14ac:dyDescent="0.2">
      <c r="B35" s="123">
        <v>25</v>
      </c>
      <c r="C35" s="126" t="s">
        <v>185</v>
      </c>
      <c r="D35" s="141"/>
      <c r="E35" s="128">
        <v>0</v>
      </c>
      <c r="F35" s="128">
        <v>0</v>
      </c>
      <c r="G35" s="134">
        <v>0</v>
      </c>
      <c r="H35" s="134">
        <v>0</v>
      </c>
      <c r="J35" s="80"/>
      <c r="K35" s="80"/>
      <c r="L35" s="80"/>
      <c r="M35" s="80"/>
      <c r="N35" s="80"/>
    </row>
    <row r="36" spans="2:14" ht="15" x14ac:dyDescent="0.2">
      <c r="B36" s="123">
        <v>26</v>
      </c>
      <c r="C36" s="126" t="s">
        <v>186</v>
      </c>
      <c r="D36" s="142"/>
      <c r="E36" s="128">
        <v>3151.9199010000002</v>
      </c>
      <c r="F36" s="128">
        <v>234.29088300000001</v>
      </c>
      <c r="G36" s="134">
        <v>6544.8577290000139</v>
      </c>
      <c r="H36" s="134">
        <v>8795.5364477000148</v>
      </c>
      <c r="J36" s="80"/>
      <c r="K36" s="80"/>
      <c r="L36" s="80"/>
      <c r="M36" s="80"/>
      <c r="N36" s="80"/>
    </row>
    <row r="37" spans="2:14" ht="30" x14ac:dyDescent="0.2">
      <c r="B37" s="123">
        <v>27</v>
      </c>
      <c r="C37" s="130" t="s">
        <v>187</v>
      </c>
      <c r="D37" s="141"/>
      <c r="E37" s="141"/>
      <c r="F37" s="141"/>
      <c r="G37" s="132">
        <v>0</v>
      </c>
      <c r="H37" s="132">
        <v>0</v>
      </c>
      <c r="J37" s="80"/>
      <c r="K37" s="80"/>
      <c r="L37" s="80"/>
      <c r="M37" s="80"/>
      <c r="N37" s="80"/>
    </row>
    <row r="38" spans="2:14" ht="120" x14ac:dyDescent="0.2">
      <c r="B38" s="123">
        <v>28</v>
      </c>
      <c r="C38" s="130" t="s">
        <v>188</v>
      </c>
      <c r="D38" s="141"/>
      <c r="E38" s="135">
        <v>0</v>
      </c>
      <c r="F38" s="135">
        <v>0</v>
      </c>
      <c r="G38" s="132">
        <v>343.15283399999998</v>
      </c>
      <c r="H38" s="132">
        <v>291.67990889999999</v>
      </c>
      <c r="J38" s="80"/>
      <c r="K38" s="80"/>
      <c r="L38" s="80"/>
      <c r="M38" s="80"/>
      <c r="N38" s="80"/>
    </row>
    <row r="39" spans="2:14" ht="45" x14ac:dyDescent="0.2">
      <c r="B39" s="123">
        <v>29</v>
      </c>
      <c r="C39" s="130" t="s">
        <v>189</v>
      </c>
      <c r="D39" s="141"/>
      <c r="E39" s="135">
        <v>483.16389700000002</v>
      </c>
      <c r="F39" s="135">
        <v>0</v>
      </c>
      <c r="G39" s="132">
        <v>0</v>
      </c>
      <c r="H39" s="132">
        <v>483.16389700000002</v>
      </c>
      <c r="J39" s="80"/>
      <c r="K39" s="80"/>
      <c r="L39" s="80"/>
      <c r="M39" s="80"/>
      <c r="N39" s="80"/>
    </row>
    <row r="40" spans="2:14" ht="105" x14ac:dyDescent="0.2">
      <c r="B40" s="123">
        <v>30</v>
      </c>
      <c r="C40" s="130" t="s">
        <v>190</v>
      </c>
      <c r="D40" s="141"/>
      <c r="E40" s="135">
        <v>540.66793600000005</v>
      </c>
      <c r="F40" s="135">
        <v>0</v>
      </c>
      <c r="G40" s="132">
        <v>0</v>
      </c>
      <c r="H40" s="132">
        <v>27.033396800000002</v>
      </c>
      <c r="J40" s="80"/>
      <c r="K40" s="80"/>
      <c r="L40" s="80"/>
      <c r="M40" s="80"/>
      <c r="N40" s="80"/>
    </row>
    <row r="41" spans="2:14" ht="45" x14ac:dyDescent="0.2">
      <c r="B41" s="123">
        <v>31</v>
      </c>
      <c r="C41" s="130" t="s">
        <v>191</v>
      </c>
      <c r="D41" s="141"/>
      <c r="E41" s="146">
        <v>2128.088068</v>
      </c>
      <c r="F41" s="146">
        <v>234.29088300000001</v>
      </c>
      <c r="G41" s="132">
        <v>6201.7048950000144</v>
      </c>
      <c r="H41" s="132">
        <v>7993.6592450000144</v>
      </c>
      <c r="J41" s="80"/>
      <c r="K41" s="80"/>
      <c r="L41" s="80"/>
      <c r="M41" s="80"/>
      <c r="N41" s="80"/>
    </row>
    <row r="42" spans="2:14" ht="15" x14ac:dyDescent="0.2">
      <c r="B42" s="123">
        <v>32</v>
      </c>
      <c r="C42" s="126" t="s">
        <v>192</v>
      </c>
      <c r="D42" s="141"/>
      <c r="E42" s="128">
        <v>3873.062606</v>
      </c>
      <c r="F42" s="128">
        <v>2250.4462599999997</v>
      </c>
      <c r="G42" s="134">
        <v>7114.6479929999996</v>
      </c>
      <c r="H42" s="147">
        <v>755.42981900000007</v>
      </c>
      <c r="J42" s="80"/>
      <c r="K42" s="80"/>
      <c r="L42" s="80"/>
      <c r="M42" s="80"/>
      <c r="N42" s="80"/>
    </row>
    <row r="43" spans="2:14" ht="30" x14ac:dyDescent="0.2">
      <c r="B43" s="138">
        <v>33</v>
      </c>
      <c r="C43" s="139" t="s">
        <v>66</v>
      </c>
      <c r="D43" s="140"/>
      <c r="E43" s="140"/>
      <c r="F43" s="140"/>
      <c r="G43" s="148"/>
      <c r="H43" s="129">
        <v>61808.784680850011</v>
      </c>
      <c r="J43" s="80"/>
      <c r="K43" s="80"/>
      <c r="L43" s="80"/>
      <c r="M43" s="80"/>
      <c r="N43" s="80"/>
    </row>
    <row r="44" spans="2:14" ht="30" x14ac:dyDescent="0.2">
      <c r="B44" s="138">
        <v>34</v>
      </c>
      <c r="C44" s="139" t="s">
        <v>67</v>
      </c>
      <c r="D44" s="140"/>
      <c r="E44" s="140"/>
      <c r="F44" s="140"/>
      <c r="G44" s="140"/>
      <c r="H44" s="149">
        <v>2.0613802314733976</v>
      </c>
    </row>
  </sheetData>
  <sheetProtection algorithmName="SHA-512" hashValue="JjZe+NcBppQZppsfQWTusWiS6vXCH8XHEsk7bW1ZswKx+jxrJphuMYOB+QPNJrvuXWb+fbOYsrWINCxRceDzEQ==" saltValue="1ugu3HybcffjYMFAM3oYeQ==" spinCount="100000" sheet="1" objects="1" scenarios="1"/>
  <mergeCells count="5">
    <mergeCell ref="B5:C5"/>
    <mergeCell ref="B6:C7"/>
    <mergeCell ref="D6:G6"/>
    <mergeCell ref="H6:H7"/>
    <mergeCell ref="B23:H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07FED-65B5-41B2-8A62-97B559ED0294}">
  <sheetPr>
    <tabColor theme="4" tint="0.79998168889431442"/>
  </sheetPr>
  <dimension ref="A1:D12"/>
  <sheetViews>
    <sheetView workbookViewId="0">
      <selection activeCell="B6" sqref="B6"/>
    </sheetView>
  </sheetViews>
  <sheetFormatPr defaultColWidth="8.85546875" defaultRowHeight="18.75" x14ac:dyDescent="0.3"/>
  <cols>
    <col min="1" max="1" width="8.85546875" style="318"/>
    <col min="2" max="2" width="13.140625" style="318" customWidth="1"/>
    <col min="3" max="16384" width="8.85546875" style="318"/>
  </cols>
  <sheetData>
    <row r="1" spans="1:4" x14ac:dyDescent="0.3">
      <c r="A1" s="319" t="s">
        <v>782</v>
      </c>
    </row>
    <row r="2" spans="1:4" x14ac:dyDescent="0.3">
      <c r="B2" s="316"/>
      <c r="C2" s="317"/>
    </row>
    <row r="4" spans="1:4" x14ac:dyDescent="0.3">
      <c r="B4" s="316" t="s">
        <v>482</v>
      </c>
      <c r="C4" s="317" t="s">
        <v>25</v>
      </c>
      <c r="D4" s="318" t="s">
        <v>484</v>
      </c>
    </row>
    <row r="6" spans="1:4" x14ac:dyDescent="0.3">
      <c r="B6" s="316" t="s">
        <v>483</v>
      </c>
      <c r="C6" s="317" t="s">
        <v>25</v>
      </c>
      <c r="D6" s="318" t="s">
        <v>485</v>
      </c>
    </row>
    <row r="8" spans="1:4" x14ac:dyDescent="0.3">
      <c r="C8" s="317"/>
    </row>
    <row r="10" spans="1:4" x14ac:dyDescent="0.3">
      <c r="C10" s="317"/>
    </row>
    <row r="12" spans="1:4" x14ac:dyDescent="0.3">
      <c r="C12" s="317"/>
    </row>
  </sheetData>
  <sheetProtection algorithmName="SHA-512" hashValue="JNU7DzL4tiMHtt0fJTi7GREIre1jwEfRkI5oyiUmPjjK1Ckxct+9fD0nWdWQGqSklacMKSRATOPbOmwNDm0TVQ==" saltValue="hyGgb1ieAXuPregR1Yj0DA==" spinCount="100000" sheet="1" objects="1" scenarios="1"/>
  <hyperlinks>
    <hyperlink ref="B6" location="CCyB2!A1" display="EU CCyB2" xr:uid="{51C02FF4-ED84-4EE5-A054-FFC1E41B8EFC}"/>
    <hyperlink ref="B4" location="CCyB1!A1" display="EU CCyB1" xr:uid="{EA75A406-6F2E-4037-B84A-CC6A0603D9BA}"/>
    <hyperlink ref="A1" location="'Spis treści'!A1" display="POWRÓT" xr:uid="{AEB994F3-CDE4-46A9-A229-A1AAC542F18B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71AD-9AAE-42FB-A079-C7D3A5B51E3F}">
  <sheetPr>
    <tabColor theme="7" tint="0.79998168889431442"/>
  </sheetPr>
  <dimension ref="A2:O22"/>
  <sheetViews>
    <sheetView workbookViewId="0"/>
  </sheetViews>
  <sheetFormatPr defaultColWidth="8.85546875" defaultRowHeight="12.75" x14ac:dyDescent="0.2"/>
  <cols>
    <col min="1" max="1" width="6.85546875" style="11" customWidth="1"/>
    <col min="2" max="15" width="13.7109375" style="11" customWidth="1"/>
    <col min="16" max="16384" width="8.85546875" style="11"/>
  </cols>
  <sheetData>
    <row r="2" spans="1:15" ht="15.75" x14ac:dyDescent="0.2">
      <c r="B2" s="445" t="s">
        <v>486</v>
      </c>
      <c r="C2" s="445"/>
      <c r="D2" s="445"/>
      <c r="E2" s="445"/>
      <c r="F2" s="445"/>
      <c r="G2" s="445"/>
      <c r="H2" s="445"/>
      <c r="I2" s="445"/>
      <c r="J2" s="445"/>
      <c r="K2" s="445"/>
    </row>
    <row r="3" spans="1:15" ht="15" x14ac:dyDescent="0.25">
      <c r="B3" s="19"/>
      <c r="K3" s="1" t="s">
        <v>212</v>
      </c>
    </row>
    <row r="4" spans="1:15" ht="15.75" thickBot="1" x14ac:dyDescent="0.3">
      <c r="B4" s="19"/>
      <c r="C4" s="79"/>
      <c r="D4" s="212"/>
    </row>
    <row r="5" spans="1:15" ht="15" customHeight="1" x14ac:dyDescent="0.35">
      <c r="A5" s="219"/>
      <c r="B5" s="219"/>
      <c r="C5" s="442" t="s">
        <v>487</v>
      </c>
      <c r="D5" s="442"/>
      <c r="E5" s="442" t="s">
        <v>488</v>
      </c>
      <c r="F5" s="442"/>
      <c r="G5" s="442" t="s">
        <v>489</v>
      </c>
      <c r="H5" s="442" t="s">
        <v>490</v>
      </c>
      <c r="I5" s="447" t="s">
        <v>491</v>
      </c>
      <c r="J5" s="442"/>
      <c r="K5" s="442"/>
      <c r="L5" s="448"/>
      <c r="M5" s="442" t="s">
        <v>492</v>
      </c>
      <c r="N5" s="442" t="s">
        <v>493</v>
      </c>
      <c r="O5" s="442" t="s">
        <v>494</v>
      </c>
    </row>
    <row r="6" spans="1:15" ht="15.75" thickBot="1" x14ac:dyDescent="0.4">
      <c r="A6" s="220"/>
      <c r="B6" s="220"/>
      <c r="C6" s="446"/>
      <c r="D6" s="446"/>
      <c r="E6" s="446"/>
      <c r="F6" s="446"/>
      <c r="G6" s="443"/>
      <c r="H6" s="443"/>
      <c r="I6" s="449"/>
      <c r="J6" s="443"/>
      <c r="K6" s="443"/>
      <c r="L6" s="450"/>
      <c r="M6" s="443"/>
      <c r="N6" s="443"/>
      <c r="O6" s="443"/>
    </row>
    <row r="7" spans="1:15" ht="119.25" customHeight="1" thickBot="1" x14ac:dyDescent="0.4">
      <c r="A7" s="221"/>
      <c r="B7" s="221"/>
      <c r="C7" s="222" t="s">
        <v>495</v>
      </c>
      <c r="D7" s="222" t="s">
        <v>496</v>
      </c>
      <c r="E7" s="223" t="s">
        <v>497</v>
      </c>
      <c r="F7" s="222" t="s">
        <v>498</v>
      </c>
      <c r="G7" s="444"/>
      <c r="H7" s="444"/>
      <c r="I7" s="224" t="s">
        <v>499</v>
      </c>
      <c r="J7" s="225" t="s">
        <v>488</v>
      </c>
      <c r="K7" s="226" t="s">
        <v>500</v>
      </c>
      <c r="L7" s="227" t="s">
        <v>501</v>
      </c>
      <c r="M7" s="444"/>
      <c r="N7" s="444"/>
      <c r="O7" s="444"/>
    </row>
    <row r="8" spans="1:15" ht="60.75" thickBot="1" x14ac:dyDescent="0.4">
      <c r="A8" s="228" t="s">
        <v>502</v>
      </c>
      <c r="B8" s="229" t="s">
        <v>503</v>
      </c>
      <c r="C8" s="80">
        <v>40033.339022373904</v>
      </c>
      <c r="D8" s="80">
        <v>36896.956738807545</v>
      </c>
      <c r="E8" s="80">
        <v>0</v>
      </c>
      <c r="F8" s="80">
        <v>0</v>
      </c>
      <c r="G8" s="80">
        <v>11621.256722999999</v>
      </c>
      <c r="H8" s="80">
        <v>88551.552484181448</v>
      </c>
      <c r="I8" s="80">
        <v>2514.1088517586045</v>
      </c>
      <c r="J8" s="80" t="s">
        <v>505</v>
      </c>
      <c r="K8" s="80">
        <v>337.79166740846335</v>
      </c>
      <c r="L8" s="80">
        <v>2851.9005191670681</v>
      </c>
      <c r="M8" s="80">
        <v>35648.756489588348</v>
      </c>
      <c r="N8" s="231">
        <v>1</v>
      </c>
      <c r="O8" s="231">
        <v>0</v>
      </c>
    </row>
    <row r="9" spans="1:15" ht="15.75" thickBot="1" x14ac:dyDescent="0.25">
      <c r="A9" s="230" t="s">
        <v>504</v>
      </c>
      <c r="B9" s="232" t="s">
        <v>9</v>
      </c>
      <c r="C9" s="233">
        <v>40033.339022373904</v>
      </c>
      <c r="D9" s="233">
        <v>36896.956738807545</v>
      </c>
      <c r="E9" s="233">
        <v>0</v>
      </c>
      <c r="F9" s="233">
        <v>0</v>
      </c>
      <c r="G9" s="233">
        <v>11621.256722999999</v>
      </c>
      <c r="H9" s="233">
        <v>88551.552484181448</v>
      </c>
      <c r="I9" s="233">
        <v>2514.1088517586045</v>
      </c>
      <c r="J9" s="233" t="s">
        <v>505</v>
      </c>
      <c r="K9" s="233">
        <v>337.79166740846335</v>
      </c>
      <c r="L9" s="233">
        <v>2851.9005191670681</v>
      </c>
      <c r="M9" s="233">
        <v>35648.756489588348</v>
      </c>
      <c r="N9" s="234" t="s">
        <v>505</v>
      </c>
      <c r="O9" s="234"/>
    </row>
    <row r="10" spans="1:15" ht="15" x14ac:dyDescent="0.25">
      <c r="B10" s="213"/>
      <c r="C10" s="215"/>
      <c r="D10" s="214"/>
    </row>
    <row r="11" spans="1:15" ht="15" x14ac:dyDescent="0.25">
      <c r="B11" s="213"/>
      <c r="C11" s="215"/>
      <c r="D11" s="214"/>
    </row>
    <row r="12" spans="1:15" ht="15" x14ac:dyDescent="0.25">
      <c r="B12" s="213"/>
      <c r="C12" s="215"/>
      <c r="D12" s="214"/>
    </row>
    <row r="13" spans="1:15" ht="15" x14ac:dyDescent="0.25">
      <c r="B13" s="213"/>
      <c r="C13" s="215"/>
      <c r="D13" s="214"/>
    </row>
    <row r="14" spans="1:15" ht="15" x14ac:dyDescent="0.25">
      <c r="B14" s="213"/>
      <c r="C14" s="215"/>
      <c r="D14" s="214"/>
    </row>
    <row r="15" spans="1:15" ht="15" x14ac:dyDescent="0.25">
      <c r="B15" s="216"/>
      <c r="C15" s="217"/>
      <c r="D15" s="218"/>
    </row>
    <row r="16" spans="1:15" x14ac:dyDescent="0.2">
      <c r="B16" s="10"/>
    </row>
    <row r="22" spans="4:6" x14ac:dyDescent="0.2">
      <c r="D22" s="80"/>
      <c r="F22" s="80"/>
    </row>
  </sheetData>
  <sheetProtection algorithmName="SHA-512" hashValue="KvyAOh/tNbS5lwJt9CG7H+YI719UHFWMFgNvRcL0eLW9+5gpffzM2lFZNITv/imky4piH0woeHmeG2duWH3nAw==" saltValue="a0ak7ENLSkAmyL1nKSDjrQ==" spinCount="100000" sheet="1" objects="1" scenarios="1"/>
  <mergeCells count="9">
    <mergeCell ref="N5:N7"/>
    <mergeCell ref="O5:O7"/>
    <mergeCell ref="B2:K2"/>
    <mergeCell ref="C5:D6"/>
    <mergeCell ref="E5:F6"/>
    <mergeCell ref="G5:G7"/>
    <mergeCell ref="H5:H7"/>
    <mergeCell ref="I5:L6"/>
    <mergeCell ref="M5:M7"/>
  </mergeCells>
  <conditionalFormatting sqref="N8:O9">
    <cfRule type="cellIs" dxfId="1" priority="1" stopIfTrue="1" operator="lessThan">
      <formula>0</formula>
    </cfRule>
  </conditionalFormatting>
  <pageMargins left="0.7" right="0.7" top="0.75" bottom="0.75" header="0.3" footer="0.3"/>
  <ignoredErrors>
    <ignoredError sqref="A8:A9" numberStoredAsText="1"/>
  </ignoredError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9E75-FB48-4250-9E19-5F445C4471E6}">
  <sheetPr>
    <tabColor theme="7" tint="0.79998168889431442"/>
  </sheetPr>
  <dimension ref="B2:F15"/>
  <sheetViews>
    <sheetView workbookViewId="0"/>
  </sheetViews>
  <sheetFormatPr defaultColWidth="8.85546875" defaultRowHeight="12.75" x14ac:dyDescent="0.2"/>
  <cols>
    <col min="1" max="2" width="8.85546875" style="11"/>
    <col min="3" max="3" width="73.140625" style="11" customWidth="1"/>
    <col min="4" max="4" width="37.7109375" style="11" customWidth="1"/>
    <col min="5" max="5" width="8.85546875" style="11"/>
    <col min="6" max="6" width="11.42578125" style="11" customWidth="1"/>
    <col min="7" max="16384" width="8.85546875" style="11"/>
  </cols>
  <sheetData>
    <row r="2" spans="2:6" ht="15.75" x14ac:dyDescent="0.25">
      <c r="B2" s="7" t="s">
        <v>509</v>
      </c>
      <c r="C2" s="14"/>
      <c r="D2" s="14"/>
      <c r="E2" s="18"/>
      <c r="F2" s="18"/>
    </row>
    <row r="3" spans="2:6" ht="15.75" thickBot="1" x14ac:dyDescent="0.3">
      <c r="B3" s="19"/>
      <c r="D3" s="1" t="s">
        <v>506</v>
      </c>
    </row>
    <row r="4" spans="2:6" ht="15.75" thickBot="1" x14ac:dyDescent="0.3">
      <c r="B4" s="19"/>
      <c r="C4" s="79"/>
      <c r="D4" s="116">
        <v>45838</v>
      </c>
    </row>
    <row r="5" spans="2:6" ht="15" x14ac:dyDescent="0.25">
      <c r="B5" s="84"/>
      <c r="C5" s="84"/>
      <c r="D5" s="85"/>
    </row>
    <row r="6" spans="2:6" ht="29.45" customHeight="1" x14ac:dyDescent="0.2">
      <c r="B6" s="85">
        <v>1</v>
      </c>
      <c r="C6" s="87" t="s">
        <v>10</v>
      </c>
      <c r="D6" s="236">
        <v>51106.51089446</v>
      </c>
    </row>
    <row r="7" spans="2:6" ht="15" x14ac:dyDescent="0.2">
      <c r="B7" s="85">
        <v>2</v>
      </c>
      <c r="C7" s="89" t="s">
        <v>507</v>
      </c>
      <c r="D7" s="235">
        <v>0</v>
      </c>
    </row>
    <row r="8" spans="2:6" ht="15" x14ac:dyDescent="0.2">
      <c r="B8" s="85">
        <v>3</v>
      </c>
      <c r="C8" s="89" t="s">
        <v>508</v>
      </c>
      <c r="D8" s="89">
        <v>0</v>
      </c>
    </row>
    <row r="9" spans="2:6" x14ac:dyDescent="0.2">
      <c r="B9" s="10"/>
    </row>
    <row r="15" spans="2:6" x14ac:dyDescent="0.2">
      <c r="D15" s="80"/>
      <c r="F15" s="80"/>
    </row>
  </sheetData>
  <sheetProtection algorithmName="SHA-512" hashValue="rl2ToAVF9Pz4M5a/Swa5rzXV36RgSGi9snZNgHb8kk9C5dvIGhhPKMAqMj6w7nKArxSNbyGujQYkD+x63HBuYQ==" saltValue="KqhrsTVVmLMKw8BTk1F7Fw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8AEB3-58AF-484A-9DD9-A9F932AAE982}">
  <sheetPr>
    <tabColor theme="4" tint="0.79998168889431442"/>
  </sheetPr>
  <dimension ref="A1:D12"/>
  <sheetViews>
    <sheetView workbookViewId="0">
      <selection activeCell="B6" sqref="B6"/>
    </sheetView>
  </sheetViews>
  <sheetFormatPr defaultColWidth="8.85546875" defaultRowHeight="18.75" x14ac:dyDescent="0.3"/>
  <cols>
    <col min="1" max="1" width="8.85546875" style="318"/>
    <col min="2" max="2" width="13.140625" style="318" customWidth="1"/>
    <col min="3" max="16384" width="8.85546875" style="318"/>
  </cols>
  <sheetData>
    <row r="1" spans="1:4" x14ac:dyDescent="0.3">
      <c r="A1" s="319" t="s">
        <v>782</v>
      </c>
    </row>
    <row r="2" spans="1:4" x14ac:dyDescent="0.3">
      <c r="B2" s="316"/>
      <c r="C2" s="317"/>
    </row>
    <row r="4" spans="1:4" x14ac:dyDescent="0.3">
      <c r="B4" s="316" t="s">
        <v>528</v>
      </c>
      <c r="C4" s="317" t="s">
        <v>140</v>
      </c>
      <c r="D4" s="318" t="s">
        <v>527</v>
      </c>
    </row>
    <row r="6" spans="1:4" x14ac:dyDescent="0.3">
      <c r="B6" s="316" t="s">
        <v>553</v>
      </c>
      <c r="C6" s="317" t="s">
        <v>140</v>
      </c>
      <c r="D6" s="318" t="s">
        <v>554</v>
      </c>
    </row>
    <row r="8" spans="1:4" x14ac:dyDescent="0.3">
      <c r="C8" s="317"/>
    </row>
    <row r="10" spans="1:4" x14ac:dyDescent="0.3">
      <c r="C10" s="317"/>
    </row>
    <row r="12" spans="1:4" x14ac:dyDescent="0.3">
      <c r="C12" s="317"/>
    </row>
  </sheetData>
  <sheetProtection algorithmName="SHA-512" hashValue="KgWfHUNYacDGi+pTJNqCf+8ice22+W/bfK1dxMhVon1cYzqFFvTs2oEoVHeSpyQi6YKNPWqmu9IsBjEQnwbtbg==" saltValue="EdXT5C+gWWYRZPxgu8UMWg==" spinCount="100000" sheet="1" objects="1" scenarios="1"/>
  <hyperlinks>
    <hyperlink ref="B4" location="'LR1'!A1" display="LR1" xr:uid="{A730633A-BE57-4CDC-9F49-0CA8B8179C58}"/>
    <hyperlink ref="B6" location="'LR2'!A1" display="LR2" xr:uid="{40AF06B2-F041-444E-9DE2-86E6824E3ABA}"/>
    <hyperlink ref="A1" location="'Spis treści'!A1" display="POWRÓT" xr:uid="{3FB667E4-3C8D-44FD-83BD-D7D78D35190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B3BCE-613D-481A-BA90-5B22A8586E9B}">
  <sheetPr>
    <tabColor theme="7" tint="0.79998168889431442"/>
  </sheetPr>
  <dimension ref="B2:D22"/>
  <sheetViews>
    <sheetView workbookViewId="0"/>
  </sheetViews>
  <sheetFormatPr defaultRowHeight="15" x14ac:dyDescent="0.3"/>
  <cols>
    <col min="1" max="2" width="9.140625" style="27"/>
    <col min="3" max="3" width="83" style="27" customWidth="1"/>
    <col min="4" max="4" width="16.7109375" style="27" customWidth="1"/>
    <col min="5" max="16384" width="9.140625" style="27"/>
  </cols>
  <sheetData>
    <row r="2" spans="2:4" ht="15" customHeight="1" x14ac:dyDescent="0.3">
      <c r="B2" s="445" t="s">
        <v>529</v>
      </c>
      <c r="C2" s="445"/>
      <c r="D2" s="445"/>
    </row>
    <row r="3" spans="2:4" x14ac:dyDescent="0.3">
      <c r="D3" s="1" t="s">
        <v>212</v>
      </c>
    </row>
    <row r="4" spans="2:4" s="11" customFormat="1" ht="30.75" thickBot="1" x14ac:dyDescent="0.3">
      <c r="B4" s="239"/>
      <c r="C4" s="239"/>
      <c r="D4" s="240" t="s">
        <v>510</v>
      </c>
    </row>
    <row r="5" spans="2:4" s="11" customFormat="1" ht="15.75" thickBot="1" x14ac:dyDescent="0.3">
      <c r="B5" s="241">
        <v>1</v>
      </c>
      <c r="C5" s="242" t="s">
        <v>511</v>
      </c>
      <c r="D5" s="243">
        <v>145956.35543770998</v>
      </c>
    </row>
    <row r="6" spans="2:4" s="11" customFormat="1" ht="30.75" thickBot="1" x14ac:dyDescent="0.3">
      <c r="B6" s="244">
        <v>2</v>
      </c>
      <c r="C6" s="245" t="s">
        <v>512</v>
      </c>
      <c r="D6" s="243">
        <v>145956.20948164456</v>
      </c>
    </row>
    <row r="7" spans="2:4" s="11" customFormat="1" ht="30.75" thickBot="1" x14ac:dyDescent="0.3">
      <c r="B7" s="244">
        <v>3</v>
      </c>
      <c r="C7" s="245" t="s">
        <v>513</v>
      </c>
      <c r="D7" s="243">
        <v>0</v>
      </c>
    </row>
    <row r="8" spans="2:4" s="11" customFormat="1" ht="30.75" thickBot="1" x14ac:dyDescent="0.3">
      <c r="B8" s="244">
        <v>4</v>
      </c>
      <c r="C8" s="246" t="s">
        <v>514</v>
      </c>
      <c r="D8" s="243">
        <v>0</v>
      </c>
    </row>
    <row r="9" spans="2:4" s="11" customFormat="1" ht="45.75" thickBot="1" x14ac:dyDescent="0.3">
      <c r="B9" s="244">
        <v>5</v>
      </c>
      <c r="C9" s="247" t="s">
        <v>515</v>
      </c>
      <c r="D9" s="243">
        <v>0</v>
      </c>
    </row>
    <row r="10" spans="2:4" s="11" customFormat="1" ht="30.75" thickBot="1" x14ac:dyDescent="0.3">
      <c r="B10" s="244">
        <v>6</v>
      </c>
      <c r="C10" s="245" t="s">
        <v>516</v>
      </c>
      <c r="D10" s="243">
        <v>0</v>
      </c>
    </row>
    <row r="11" spans="2:4" s="11" customFormat="1" ht="15.75" thickBot="1" x14ac:dyDescent="0.3">
      <c r="B11" s="244">
        <v>7</v>
      </c>
      <c r="C11" s="245" t="s">
        <v>517</v>
      </c>
      <c r="D11" s="243">
        <v>0</v>
      </c>
    </row>
    <row r="12" spans="2:4" s="11" customFormat="1" ht="15.75" thickBot="1" x14ac:dyDescent="0.3">
      <c r="B12" s="244">
        <v>8</v>
      </c>
      <c r="C12" s="245" t="s">
        <v>518</v>
      </c>
      <c r="D12" s="243">
        <v>350.69268730999994</v>
      </c>
    </row>
    <row r="13" spans="2:4" s="11" customFormat="1" ht="15.75" thickBot="1" x14ac:dyDescent="0.3">
      <c r="B13" s="244">
        <v>9</v>
      </c>
      <c r="C13" s="245" t="s">
        <v>519</v>
      </c>
      <c r="D13" s="243">
        <v>0</v>
      </c>
    </row>
    <row r="14" spans="2:4" s="11" customFormat="1" ht="30.75" thickBot="1" x14ac:dyDescent="0.3">
      <c r="B14" s="244">
        <v>10</v>
      </c>
      <c r="C14" s="245" t="s">
        <v>520</v>
      </c>
      <c r="D14" s="243">
        <v>4776.7345720000003</v>
      </c>
    </row>
    <row r="15" spans="2:4" s="11" customFormat="1" ht="30.75" thickBot="1" x14ac:dyDescent="0.3">
      <c r="B15" s="244">
        <v>11</v>
      </c>
      <c r="C15" s="247" t="s">
        <v>521</v>
      </c>
      <c r="D15" s="243">
        <v>0</v>
      </c>
    </row>
    <row r="16" spans="2:4" s="11" customFormat="1" ht="30.75" thickBot="1" x14ac:dyDescent="0.3">
      <c r="B16" s="244" t="s">
        <v>522</v>
      </c>
      <c r="C16" s="247" t="s">
        <v>523</v>
      </c>
      <c r="D16" s="243">
        <v>0</v>
      </c>
    </row>
    <row r="17" spans="2:4" s="11" customFormat="1" ht="30.75" thickBot="1" x14ac:dyDescent="0.3">
      <c r="B17" s="244" t="s">
        <v>524</v>
      </c>
      <c r="C17" s="247" t="s">
        <v>525</v>
      </c>
      <c r="D17" s="243">
        <v>0</v>
      </c>
    </row>
    <row r="18" spans="2:4" s="11" customFormat="1" ht="15.75" thickBot="1" x14ac:dyDescent="0.3">
      <c r="B18" s="244">
        <v>12</v>
      </c>
      <c r="C18" s="245" t="s">
        <v>526</v>
      </c>
      <c r="D18" s="243">
        <v>-0.1459644723074045</v>
      </c>
    </row>
    <row r="19" spans="2:4" s="11" customFormat="1" ht="15.75" thickBot="1" x14ac:dyDescent="0.3">
      <c r="B19" s="244">
        <v>13</v>
      </c>
      <c r="C19" s="248" t="s">
        <v>53</v>
      </c>
      <c r="D19" s="243">
        <v>151075.51987126001</v>
      </c>
    </row>
    <row r="20" spans="2:4" s="11" customFormat="1" ht="12.75" x14ac:dyDescent="0.2"/>
    <row r="21" spans="2:4" s="11" customFormat="1" ht="12.75" x14ac:dyDescent="0.2"/>
    <row r="22" spans="2:4" s="11" customFormat="1" ht="12.75" x14ac:dyDescent="0.2"/>
  </sheetData>
  <sheetProtection algorithmName="SHA-512" hashValue="xTc3QqIM/bakmhxrOmOi0YpjijGyM9br6oCGDH2xC0Dk/iWTwJRJKPtlP9dLbqqwBH1hk/4aWNit7xjS4WQ7KQ==" saltValue="r8E8lQSco57/SRniFPNAVA==" spinCount="100000" sheet="1" objects="1" scenarios="1"/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8A502-2C3B-410B-B1E3-E6921CB8866D}">
  <sheetPr>
    <tabColor theme="9" tint="0.79998168889431442"/>
  </sheetPr>
  <dimension ref="A2:C76"/>
  <sheetViews>
    <sheetView workbookViewId="0"/>
  </sheetViews>
  <sheetFormatPr defaultRowHeight="12.75" x14ac:dyDescent="0.2"/>
  <cols>
    <col min="1" max="1" width="9.140625" style="11"/>
    <col min="2" max="2" width="31.140625" style="11" customWidth="1"/>
    <col min="3" max="3" width="113.85546875" style="11" customWidth="1"/>
    <col min="4" max="16384" width="9.140625" style="11"/>
  </cols>
  <sheetData>
    <row r="2" spans="1:3" ht="24" thickBot="1" x14ac:dyDescent="0.25">
      <c r="A2" s="424" t="s">
        <v>687</v>
      </c>
      <c r="B2" s="424"/>
      <c r="C2" s="424"/>
    </row>
    <row r="3" spans="1:3" ht="13.5" thickTop="1" x14ac:dyDescent="0.2"/>
    <row r="4" spans="1:3" ht="21" thickBot="1" x14ac:dyDescent="0.4">
      <c r="A4" s="421">
        <v>1</v>
      </c>
      <c r="B4" s="421" t="s">
        <v>163</v>
      </c>
    </row>
    <row r="5" spans="1:3" ht="13.5" thickTop="1" x14ac:dyDescent="0.2"/>
    <row r="6" spans="1:3" ht="15" x14ac:dyDescent="0.25">
      <c r="A6" s="313"/>
      <c r="B6" s="313" t="s">
        <v>676</v>
      </c>
      <c r="C6" s="313" t="s">
        <v>302</v>
      </c>
    </row>
    <row r="7" spans="1:3" ht="5.0999999999999996" customHeight="1" x14ac:dyDescent="0.25">
      <c r="A7" s="313"/>
      <c r="B7" s="313"/>
      <c r="C7" s="313"/>
    </row>
    <row r="8" spans="1:3" ht="15" x14ac:dyDescent="0.25">
      <c r="A8" s="313"/>
      <c r="B8" s="313" t="s">
        <v>677</v>
      </c>
      <c r="C8" s="313" t="s">
        <v>427</v>
      </c>
    </row>
    <row r="10" spans="1:3" ht="21" thickBot="1" x14ac:dyDescent="0.4">
      <c r="A10" s="421">
        <v>2</v>
      </c>
      <c r="B10" s="421" t="s">
        <v>675</v>
      </c>
    </row>
    <row r="11" spans="1:3" ht="13.5" thickTop="1" x14ac:dyDescent="0.2"/>
    <row r="12" spans="1:3" ht="15" x14ac:dyDescent="0.25">
      <c r="A12" s="313"/>
      <c r="B12" s="313" t="s">
        <v>678</v>
      </c>
      <c r="C12" s="313" t="s">
        <v>23</v>
      </c>
    </row>
    <row r="13" spans="1:3" ht="5.0999999999999996" customHeight="1" x14ac:dyDescent="0.25">
      <c r="A13" s="313"/>
      <c r="B13" s="313"/>
      <c r="C13" s="313"/>
    </row>
    <row r="14" spans="1:3" ht="15" x14ac:dyDescent="0.25">
      <c r="A14" s="313"/>
      <c r="B14" s="313" t="s">
        <v>679</v>
      </c>
      <c r="C14" s="313" t="s">
        <v>681</v>
      </c>
    </row>
    <row r="15" spans="1:3" ht="5.0999999999999996" customHeight="1" x14ac:dyDescent="0.25">
      <c r="A15" s="313"/>
      <c r="B15" s="313"/>
      <c r="C15" s="313"/>
    </row>
    <row r="16" spans="1:3" ht="15" x14ac:dyDescent="0.25">
      <c r="A16" s="313"/>
      <c r="B16" s="313" t="s">
        <v>680</v>
      </c>
      <c r="C16" s="313" t="s">
        <v>226</v>
      </c>
    </row>
    <row r="17" spans="1:3" ht="5.0999999999999996" customHeight="1" x14ac:dyDescent="0.25">
      <c r="A17" s="313"/>
      <c r="B17" s="313"/>
      <c r="C17" s="313"/>
    </row>
    <row r="18" spans="1:3" ht="15" x14ac:dyDescent="0.25">
      <c r="A18" s="313"/>
      <c r="B18" s="313" t="s">
        <v>682</v>
      </c>
      <c r="C18" s="313" t="s">
        <v>275</v>
      </c>
    </row>
    <row r="20" spans="1:3" ht="21" thickBot="1" x14ac:dyDescent="0.4">
      <c r="A20" s="421">
        <v>3</v>
      </c>
      <c r="B20" s="421" t="s">
        <v>683</v>
      </c>
    </row>
    <row r="21" spans="1:3" ht="13.5" thickTop="1" x14ac:dyDescent="0.2"/>
    <row r="22" spans="1:3" ht="15" x14ac:dyDescent="0.25">
      <c r="A22" s="313"/>
      <c r="B22" s="313" t="s">
        <v>684</v>
      </c>
      <c r="C22" s="313" t="s">
        <v>96</v>
      </c>
    </row>
    <row r="23" spans="1:3" ht="5.0999999999999996" customHeight="1" x14ac:dyDescent="0.25">
      <c r="A23" s="313"/>
      <c r="B23" s="313"/>
      <c r="C23" s="313"/>
    </row>
    <row r="24" spans="1:3" ht="15" x14ac:dyDescent="0.25">
      <c r="A24" s="313"/>
      <c r="B24" s="313" t="s">
        <v>685</v>
      </c>
      <c r="C24" s="313" t="s">
        <v>686</v>
      </c>
    </row>
    <row r="25" spans="1:3" ht="5.0999999999999996" customHeight="1" x14ac:dyDescent="0.25">
      <c r="A25" s="313"/>
      <c r="B25" s="313"/>
      <c r="C25" s="313"/>
    </row>
    <row r="26" spans="1:3" ht="15" x14ac:dyDescent="0.25">
      <c r="A26" s="313"/>
      <c r="B26" s="313" t="s">
        <v>688</v>
      </c>
      <c r="C26" s="313" t="s">
        <v>689</v>
      </c>
    </row>
    <row r="28" spans="1:3" ht="21" thickBot="1" x14ac:dyDescent="0.4">
      <c r="A28" s="421">
        <v>4</v>
      </c>
      <c r="B28" s="421" t="s">
        <v>691</v>
      </c>
    </row>
    <row r="29" spans="1:3" ht="13.5" thickTop="1" x14ac:dyDescent="0.2"/>
    <row r="30" spans="1:3" ht="15" x14ac:dyDescent="0.25">
      <c r="A30" s="313"/>
      <c r="B30" s="313" t="s">
        <v>692</v>
      </c>
      <c r="C30" s="313" t="s">
        <v>693</v>
      </c>
    </row>
    <row r="31" spans="1:3" ht="5.0999999999999996" customHeight="1" x14ac:dyDescent="0.25">
      <c r="A31" s="313"/>
      <c r="B31" s="313"/>
      <c r="C31" s="313"/>
    </row>
    <row r="32" spans="1:3" ht="15" x14ac:dyDescent="0.25">
      <c r="A32" s="313"/>
      <c r="B32" s="313" t="s">
        <v>694</v>
      </c>
      <c r="C32" s="313" t="s">
        <v>485</v>
      </c>
    </row>
    <row r="34" spans="1:3" ht="21" thickBot="1" x14ac:dyDescent="0.4">
      <c r="A34" s="421">
        <v>5</v>
      </c>
      <c r="B34" s="421" t="s">
        <v>695</v>
      </c>
    </row>
    <row r="35" spans="1:3" ht="13.5" thickTop="1" x14ac:dyDescent="0.2"/>
    <row r="36" spans="1:3" ht="15" x14ac:dyDescent="0.25">
      <c r="A36" s="313"/>
      <c r="B36" s="313" t="s">
        <v>528</v>
      </c>
      <c r="C36" s="313" t="s">
        <v>527</v>
      </c>
    </row>
    <row r="37" spans="1:3" ht="5.0999999999999996" customHeight="1" x14ac:dyDescent="0.25">
      <c r="A37" s="313"/>
      <c r="B37" s="313"/>
      <c r="C37" s="313"/>
    </row>
    <row r="38" spans="1:3" ht="15" x14ac:dyDescent="0.25">
      <c r="A38" s="313"/>
      <c r="B38" s="313" t="s">
        <v>553</v>
      </c>
      <c r="C38" s="313" t="s">
        <v>554</v>
      </c>
    </row>
    <row r="40" spans="1:3" ht="21" thickBot="1" x14ac:dyDescent="0.4">
      <c r="A40" s="422">
        <v>6</v>
      </c>
      <c r="B40" s="421" t="s">
        <v>779</v>
      </c>
    </row>
    <row r="41" spans="1:3" ht="13.5" thickTop="1" x14ac:dyDescent="0.2"/>
    <row r="42" spans="1:3" ht="16.5" x14ac:dyDescent="0.3">
      <c r="B42" s="312" t="s">
        <v>814</v>
      </c>
      <c r="C42" s="313" t="s">
        <v>816</v>
      </c>
    </row>
    <row r="43" spans="1:3" ht="5.0999999999999996" customHeight="1" x14ac:dyDescent="0.2"/>
    <row r="44" spans="1:3" s="312" customFormat="1" ht="16.5" x14ac:dyDescent="0.3">
      <c r="B44" s="312" t="s">
        <v>555</v>
      </c>
      <c r="C44" s="313" t="s">
        <v>556</v>
      </c>
    </row>
    <row r="45" spans="1:3" s="312" customFormat="1" ht="5.0999999999999996" customHeight="1" x14ac:dyDescent="0.3"/>
    <row r="46" spans="1:3" s="312" customFormat="1" ht="16.5" x14ac:dyDescent="0.3">
      <c r="B46" s="312" t="s">
        <v>569</v>
      </c>
      <c r="C46" s="313" t="s">
        <v>570</v>
      </c>
    </row>
    <row r="47" spans="1:3" s="312" customFormat="1" ht="5.0999999999999996" customHeight="1" x14ac:dyDescent="0.3"/>
    <row r="48" spans="1:3" s="312" customFormat="1" ht="16.5" x14ac:dyDescent="0.3">
      <c r="B48" s="312" t="s">
        <v>610</v>
      </c>
      <c r="C48" s="313" t="s">
        <v>611</v>
      </c>
    </row>
    <row r="49" spans="1:3" s="312" customFormat="1" ht="5.0999999999999996" customHeight="1" x14ac:dyDescent="0.3"/>
    <row r="50" spans="1:3" s="312" customFormat="1" ht="16.5" x14ac:dyDescent="0.3">
      <c r="B50" s="312" t="s">
        <v>622</v>
      </c>
      <c r="C50" s="313" t="s">
        <v>817</v>
      </c>
    </row>
    <row r="51" spans="1:3" s="312" customFormat="1" ht="5.0999999999999996" customHeight="1" x14ac:dyDescent="0.3"/>
    <row r="52" spans="1:3" s="312" customFormat="1" ht="16.5" x14ac:dyDescent="0.3">
      <c r="B52" s="312" t="s">
        <v>634</v>
      </c>
      <c r="C52" s="313" t="s">
        <v>818</v>
      </c>
    </row>
    <row r="54" spans="1:3" ht="21" thickBot="1" x14ac:dyDescent="0.4">
      <c r="A54" s="422">
        <v>7</v>
      </c>
      <c r="B54" s="421" t="s">
        <v>780</v>
      </c>
    </row>
    <row r="55" spans="1:3" ht="13.5" thickTop="1" x14ac:dyDescent="0.2"/>
    <row r="56" spans="1:3" s="312" customFormat="1" ht="16.5" x14ac:dyDescent="0.3">
      <c r="B56" s="312" t="s">
        <v>696</v>
      </c>
      <c r="C56" s="313" t="s">
        <v>819</v>
      </c>
    </row>
    <row r="57" spans="1:3" s="312" customFormat="1" ht="5.0999999999999996" customHeight="1" x14ac:dyDescent="0.3"/>
    <row r="58" spans="1:3" s="312" customFormat="1" ht="16.5" x14ac:dyDescent="0.3">
      <c r="B58" s="312" t="s">
        <v>738</v>
      </c>
      <c r="C58" s="313" t="s">
        <v>739</v>
      </c>
    </row>
    <row r="59" spans="1:3" s="312" customFormat="1" ht="5.0999999999999996" customHeight="1" x14ac:dyDescent="0.3"/>
    <row r="60" spans="1:3" s="312" customFormat="1" ht="16.5" x14ac:dyDescent="0.3">
      <c r="B60" s="312" t="s">
        <v>690</v>
      </c>
      <c r="C60" s="313" t="s">
        <v>139</v>
      </c>
    </row>
    <row r="62" spans="1:3" ht="21" thickBot="1" x14ac:dyDescent="0.4">
      <c r="A62" s="422">
        <v>8</v>
      </c>
      <c r="B62" s="421" t="s">
        <v>781</v>
      </c>
    </row>
    <row r="63" spans="1:3" ht="13.5" thickTop="1" x14ac:dyDescent="0.2"/>
    <row r="64" spans="1:3" ht="16.5" x14ac:dyDescent="0.3">
      <c r="B64" s="312" t="s">
        <v>805</v>
      </c>
      <c r="C64" s="313" t="s">
        <v>222</v>
      </c>
    </row>
    <row r="65" spans="1:3" ht="5.0999999999999996" customHeight="1" x14ac:dyDescent="0.2"/>
    <row r="66" spans="1:3" ht="16.5" x14ac:dyDescent="0.3">
      <c r="B66" s="312" t="s">
        <v>842</v>
      </c>
      <c r="C66" s="313" t="s">
        <v>843</v>
      </c>
    </row>
    <row r="67" spans="1:3" ht="5.0999999999999996" customHeight="1" x14ac:dyDescent="0.2"/>
    <row r="68" spans="1:3" ht="16.5" x14ac:dyDescent="0.3">
      <c r="B68" s="312" t="s">
        <v>857</v>
      </c>
      <c r="C68" s="313" t="s">
        <v>858</v>
      </c>
    </row>
    <row r="70" spans="1:3" ht="21" thickBot="1" x14ac:dyDescent="0.4">
      <c r="A70" s="422">
        <v>9</v>
      </c>
      <c r="B70" s="421" t="s">
        <v>887</v>
      </c>
    </row>
    <row r="71" spans="1:3" ht="13.5" thickTop="1" x14ac:dyDescent="0.2"/>
    <row r="72" spans="1:3" ht="16.5" x14ac:dyDescent="0.3">
      <c r="B72" s="312" t="s">
        <v>888</v>
      </c>
      <c r="C72" s="313" t="s">
        <v>889</v>
      </c>
    </row>
    <row r="73" spans="1:3" ht="5.0999999999999996" customHeight="1" x14ac:dyDescent="0.2"/>
    <row r="74" spans="1:3" ht="16.5" x14ac:dyDescent="0.3">
      <c r="B74" s="312" t="s">
        <v>890</v>
      </c>
      <c r="C74" s="313" t="s">
        <v>891</v>
      </c>
    </row>
    <row r="75" spans="1:3" ht="5.0999999999999996" customHeight="1" x14ac:dyDescent="0.2"/>
    <row r="76" spans="1:3" ht="16.5" x14ac:dyDescent="0.3">
      <c r="B76" s="312" t="s">
        <v>977</v>
      </c>
      <c r="C76" s="313" t="s">
        <v>979</v>
      </c>
    </row>
  </sheetData>
  <sheetProtection algorithmName="SHA-512" hashValue="ccXGTtDbw+AVJycgicTaAB0az5S+q3D036jx4GhMJmXAwLrjEJWaS6iRloOvGYRa94dhJjEAGaR6SYc1wmnC2A==" saltValue="60OKynuTgH3nvTxfhWuKqg==" spinCount="100000" sheet="1" objects="1" scenarios="1"/>
  <mergeCells count="1">
    <mergeCell ref="A2:C2"/>
  </mergeCells>
  <hyperlinks>
    <hyperlink ref="B8" r:id="rId1" display="CC@" xr:uid="{E0A676DF-71F8-456F-ABD6-64BEFA467FCA}"/>
    <hyperlink ref="A4:B4" location="'1.Fundusze własne ---&gt;'!A1" display="'1.Fundusze własne ---&gt;'!A1" xr:uid="{F6BC330C-D582-4664-A59C-0DE75F9DD81E}"/>
    <hyperlink ref="A10:B10" location="'2.Dane ogólne ---&gt;'!A1" display="'2.Dane ogólne ---&gt;'!A1" xr:uid="{B4B2A50D-FAE0-499A-B03F-D44588338250}"/>
    <hyperlink ref="A20:B20" location="'3.Płynność ---&gt;'!A1" display="'3.Płynność ---&gt;'!A1" xr:uid="{32651883-AAC2-43A4-A57A-DACEDC6DB20B}"/>
    <hyperlink ref="A28:B28" location="'4.Bufory antycykliczne---&gt;'!A1" display="'4.Bufory antycykliczne---&gt;'!A1" xr:uid="{E17EF432-46EA-4479-848C-E960DB022146}"/>
    <hyperlink ref="A34:B34" location="'5.Dźwignia finansowa---&gt;'!A1" display="'5.Dźwignia finansowa---&gt;'!A1" xr:uid="{130B21E3-1E78-4912-A9D5-EFF9BC34B727}"/>
    <hyperlink ref="B40" location="'6.Ryzyko kredytowe---&gt;'!A1" display="Ryzyko kredytowe" xr:uid="{2230E263-095E-4A32-826F-56FDCAC4758A}"/>
    <hyperlink ref="B54" location="'7.Metoda IRB---&gt;'!A1" display="Metoda IRB" xr:uid="{EF166E68-7FF2-49F4-BA11-F74783FA31E1}"/>
    <hyperlink ref="B62" location="'8.Sekurytyzacja'!A1" display="Sekurytyzacja" xr:uid="{E3E6A03A-7C49-4B1B-B936-809156EC98E6}"/>
    <hyperlink ref="B66" location="'SEC3'!A1" display="SEC3" xr:uid="{C0DE01B5-2CD3-495B-A995-7704A001638C}"/>
    <hyperlink ref="B64" location="'SEC1'!A1" display="SEC1" xr:uid="{B235C7A9-8D48-4982-A5AE-666A347B9BA1}"/>
    <hyperlink ref="B68" location="'SEC5'!A1" display="SEC5" xr:uid="{DDB62F2E-D32F-4FC5-97F3-0D2CE42D87AB}"/>
    <hyperlink ref="B70" location="'9.MREL'!A1" display="MREL" xr:uid="{7E4B1296-5D7E-4CF9-BE57-534B8F4EF61B}"/>
  </hyperlink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D884-6E77-43AF-B88E-22348AD7ECD3}">
  <sheetPr>
    <tabColor theme="7" tint="0.79998168889431442"/>
  </sheetPr>
  <dimension ref="B2:E16"/>
  <sheetViews>
    <sheetView workbookViewId="0"/>
  </sheetViews>
  <sheetFormatPr defaultRowHeight="15" x14ac:dyDescent="0.3"/>
  <cols>
    <col min="1" max="2" width="9.140625" style="27"/>
    <col min="3" max="3" width="76.85546875" style="27" customWidth="1"/>
    <col min="4" max="4" width="16.140625" style="27" customWidth="1"/>
    <col min="5" max="5" width="17.28515625" style="27" customWidth="1"/>
    <col min="6" max="16384" width="9.140625" style="27"/>
  </cols>
  <sheetData>
    <row r="2" spans="2:5" ht="41.25" customHeight="1" x14ac:dyDescent="0.3">
      <c r="B2" s="451" t="s">
        <v>530</v>
      </c>
      <c r="C2" s="451"/>
      <c r="D2" s="451"/>
      <c r="E2" s="249"/>
    </row>
    <row r="3" spans="2:5" ht="15.75" thickBot="1" x14ac:dyDescent="0.35">
      <c r="D3" s="1" t="s">
        <v>212</v>
      </c>
    </row>
    <row r="4" spans="2:5" ht="61.5" thickBot="1" x14ac:dyDescent="0.35">
      <c r="B4" s="250"/>
      <c r="C4" s="250"/>
      <c r="D4" s="251" t="s">
        <v>531</v>
      </c>
    </row>
    <row r="5" spans="2:5" ht="45.75" thickBot="1" x14ac:dyDescent="0.35">
      <c r="B5" s="252" t="s">
        <v>532</v>
      </c>
      <c r="C5" s="252" t="s">
        <v>533</v>
      </c>
      <c r="D5" s="253">
        <v>145665.69076999999</v>
      </c>
    </row>
    <row r="6" spans="2:5" ht="16.5" thickBot="1" x14ac:dyDescent="0.35">
      <c r="B6" s="245" t="s">
        <v>534</v>
      </c>
      <c r="C6" s="254" t="s">
        <v>535</v>
      </c>
      <c r="D6" s="243">
        <v>0</v>
      </c>
    </row>
    <row r="7" spans="2:5" ht="16.5" thickBot="1" x14ac:dyDescent="0.35">
      <c r="B7" s="245" t="s">
        <v>536</v>
      </c>
      <c r="C7" s="254" t="s">
        <v>537</v>
      </c>
      <c r="D7" s="243">
        <v>145665.69076999999</v>
      </c>
    </row>
    <row r="8" spans="2:5" ht="16.5" thickBot="1" x14ac:dyDescent="0.35">
      <c r="B8" s="245" t="s">
        <v>538</v>
      </c>
      <c r="C8" s="254" t="s">
        <v>539</v>
      </c>
      <c r="D8" s="243">
        <v>0</v>
      </c>
    </row>
    <row r="9" spans="2:5" ht="16.5" thickBot="1" x14ac:dyDescent="0.35">
      <c r="B9" s="245" t="s">
        <v>540</v>
      </c>
      <c r="C9" s="254" t="s">
        <v>541</v>
      </c>
      <c r="D9" s="243">
        <v>64397.723454999999</v>
      </c>
    </row>
    <row r="10" spans="2:5" ht="45.75" thickBot="1" x14ac:dyDescent="0.35">
      <c r="B10" s="245" t="s">
        <v>542</v>
      </c>
      <c r="C10" s="254" t="s">
        <v>543</v>
      </c>
      <c r="D10" s="243">
        <v>234.99921599999999</v>
      </c>
    </row>
    <row r="11" spans="2:5" ht="16.5" thickBot="1" x14ac:dyDescent="0.35">
      <c r="B11" s="245" t="s">
        <v>544</v>
      </c>
      <c r="C11" s="254" t="s">
        <v>254</v>
      </c>
      <c r="D11" s="243">
        <v>2524.8329629999998</v>
      </c>
    </row>
    <row r="12" spans="2:5" ht="16.5" thickBot="1" x14ac:dyDescent="0.35">
      <c r="B12" s="245" t="s">
        <v>545</v>
      </c>
      <c r="C12" s="254" t="s">
        <v>546</v>
      </c>
      <c r="D12" s="243">
        <v>38101.674580999999</v>
      </c>
    </row>
    <row r="13" spans="2:5" ht="16.5" thickBot="1" x14ac:dyDescent="0.35">
      <c r="B13" s="245" t="s">
        <v>547</v>
      </c>
      <c r="C13" s="254" t="s">
        <v>262</v>
      </c>
      <c r="D13" s="243">
        <v>16176.468627</v>
      </c>
    </row>
    <row r="14" spans="2:5" ht="16.5" thickBot="1" x14ac:dyDescent="0.35">
      <c r="B14" s="245" t="s">
        <v>548</v>
      </c>
      <c r="C14" s="254" t="s">
        <v>256</v>
      </c>
      <c r="D14" s="243">
        <v>7230.1708719999997</v>
      </c>
    </row>
    <row r="15" spans="2:5" ht="16.5" thickBot="1" x14ac:dyDescent="0.35">
      <c r="B15" s="245" t="s">
        <v>549</v>
      </c>
      <c r="C15" s="254" t="s">
        <v>550</v>
      </c>
      <c r="D15" s="243">
        <v>1674.2781150000001</v>
      </c>
    </row>
    <row r="16" spans="2:5" ht="30.75" thickBot="1" x14ac:dyDescent="0.35">
      <c r="B16" s="245" t="s">
        <v>551</v>
      </c>
      <c r="C16" s="254" t="s">
        <v>552</v>
      </c>
      <c r="D16" s="243">
        <v>15325.542941</v>
      </c>
    </row>
  </sheetData>
  <sheetProtection algorithmName="SHA-512" hashValue="JQtVd9wV2iSABCKv9pTqwCJub5rzfn+SwZRsE7XTpdth1/yT9QWnwluVg3VI0dRRs0RtrCMSo1gS+iZ9NF3i6Q==" saltValue="TBK6o4TB/aHON/5aZBpfbQ==" spinCount="100000" sheet="1" objects="1" scenarios="1"/>
  <mergeCells count="1">
    <mergeCell ref="B2:D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9221-232E-4619-AF83-784C7C7197A4}">
  <sheetPr>
    <tabColor theme="4" tint="0.79998168889431442"/>
  </sheetPr>
  <dimension ref="A1:D13"/>
  <sheetViews>
    <sheetView workbookViewId="0">
      <selection activeCell="B13" sqref="B13"/>
    </sheetView>
  </sheetViews>
  <sheetFormatPr defaultColWidth="8.85546875" defaultRowHeight="18.75" x14ac:dyDescent="0.3"/>
  <cols>
    <col min="1" max="1" width="8.85546875" style="318"/>
    <col min="2" max="2" width="13.140625" style="318" customWidth="1"/>
    <col min="3" max="16384" width="8.85546875" style="318"/>
  </cols>
  <sheetData>
    <row r="1" spans="1:4" x14ac:dyDescent="0.3">
      <c r="A1" s="319" t="s">
        <v>782</v>
      </c>
    </row>
    <row r="2" spans="1:4" x14ac:dyDescent="0.3">
      <c r="B2" s="316"/>
      <c r="C2" s="317"/>
    </row>
    <row r="3" spans="1:4" x14ac:dyDescent="0.3">
      <c r="B3" s="316" t="s">
        <v>814</v>
      </c>
      <c r="C3" s="317" t="s">
        <v>140</v>
      </c>
      <c r="D3" s="318" t="s">
        <v>815</v>
      </c>
    </row>
    <row r="5" spans="1:4" x14ac:dyDescent="0.3">
      <c r="B5" s="316" t="s">
        <v>555</v>
      </c>
      <c r="C5" s="317" t="s">
        <v>140</v>
      </c>
      <c r="D5" s="318" t="s">
        <v>556</v>
      </c>
    </row>
    <row r="7" spans="1:4" x14ac:dyDescent="0.3">
      <c r="B7" s="316" t="s">
        <v>569</v>
      </c>
      <c r="C7" s="317" t="s">
        <v>140</v>
      </c>
      <c r="D7" s="318" t="s">
        <v>570</v>
      </c>
    </row>
    <row r="9" spans="1:4" x14ac:dyDescent="0.3">
      <c r="B9" s="316" t="s">
        <v>610</v>
      </c>
      <c r="C9" s="317" t="s">
        <v>140</v>
      </c>
      <c r="D9" s="318" t="s">
        <v>611</v>
      </c>
    </row>
    <row r="11" spans="1:4" x14ac:dyDescent="0.3">
      <c r="B11" s="316" t="s">
        <v>622</v>
      </c>
      <c r="C11" s="317" t="s">
        <v>140</v>
      </c>
      <c r="D11" s="318" t="s">
        <v>623</v>
      </c>
    </row>
    <row r="13" spans="1:4" x14ac:dyDescent="0.3">
      <c r="B13" s="316" t="s">
        <v>634</v>
      </c>
      <c r="C13" s="317" t="s">
        <v>140</v>
      </c>
      <c r="D13" s="318" t="s">
        <v>635</v>
      </c>
    </row>
  </sheetData>
  <sheetProtection algorithmName="SHA-512" hashValue="SZnFCOoVLmDgxMGAZT4suFBKN3OSreNvvFUHqCa+g6wfVABQJLweoRjaNRdT0Ok/UaWfG1hLKMtsP7smWMrWcA==" saltValue="lUsS8vX72Z6kEs0X15E/mA==" spinCount="100000" sheet="1" objects="1" scenarios="1"/>
  <hyperlinks>
    <hyperlink ref="B5" location="'CR2'!A1" display="CR2" xr:uid="{4714A464-87F2-494F-A9BA-A9C7E8CB8C8C}"/>
    <hyperlink ref="B7" location="'CQ5'!A1" display="CQ5" xr:uid="{8549B3F2-0C3F-4F6B-B79D-FE13AD43EDE6}"/>
    <hyperlink ref="B9" location="'CQ7'!A1" display="CQ7" xr:uid="{5EA1EBF4-9382-4575-B503-E3767499B82E}"/>
    <hyperlink ref="B11" location="'CR3'!A1" display="CR3" xr:uid="{AFA6A1DB-3366-45F8-B6E6-B879B37F185D}"/>
    <hyperlink ref="B13" location="'CR4'!A1" display="CR4" xr:uid="{78E56B83-86D7-4B45-AAC2-84FAF6B72070}"/>
    <hyperlink ref="A1" location="'Spis treści'!A1" display="POWRÓT" xr:uid="{78315BA6-234F-4D19-9DFC-3C122A913BEE}"/>
    <hyperlink ref="B3" location="CR1A!A1" display="CR1-A" xr:uid="{0AB46EF9-F087-4233-8A76-48DA22D5F5C6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F76A-09BA-4E5F-9D97-03CD01A45DF7}">
  <sheetPr>
    <tabColor theme="7" tint="0.79998168889431442"/>
  </sheetPr>
  <dimension ref="A2:L9"/>
  <sheetViews>
    <sheetView workbookViewId="0"/>
  </sheetViews>
  <sheetFormatPr defaultRowHeight="15" x14ac:dyDescent="0.3"/>
  <cols>
    <col min="1" max="1" width="9.28515625" style="27" bestFit="1" customWidth="1"/>
    <col min="2" max="2" width="38.7109375" style="27" customWidth="1"/>
    <col min="3" max="3" width="10.42578125" style="27" bestFit="1" customWidth="1"/>
    <col min="4" max="6" width="11.5703125" style="27" bestFit="1" customWidth="1"/>
    <col min="7" max="7" width="17.85546875" style="27" customWidth="1"/>
    <col min="8" max="8" width="12.7109375" style="27" customWidth="1"/>
    <col min="9" max="16384" width="9.140625" style="27"/>
  </cols>
  <sheetData>
    <row r="2" spans="1:12" ht="15.75" x14ac:dyDescent="0.3">
      <c r="B2" s="445" t="s">
        <v>806</v>
      </c>
      <c r="C2" s="445"/>
      <c r="D2" s="445"/>
      <c r="E2" s="445"/>
      <c r="F2" s="445"/>
      <c r="G2" s="445"/>
      <c r="H2" s="375"/>
    </row>
    <row r="3" spans="1:12" x14ac:dyDescent="0.3">
      <c r="G3" s="1" t="s">
        <v>212</v>
      </c>
    </row>
    <row r="4" spans="1:12" ht="16.5" thickBot="1" x14ac:dyDescent="0.35">
      <c r="L4" s="368"/>
    </row>
    <row r="5" spans="1:12" ht="16.5" thickBot="1" x14ac:dyDescent="0.35">
      <c r="A5" s="19"/>
      <c r="B5" s="19"/>
      <c r="C5" s="452" t="s">
        <v>807</v>
      </c>
      <c r="D5" s="452"/>
      <c r="E5" s="452"/>
      <c r="F5" s="452"/>
      <c r="G5" s="452"/>
      <c r="H5" s="452"/>
    </row>
    <row r="6" spans="1:12" ht="45.75" thickBot="1" x14ac:dyDescent="0.35">
      <c r="A6" s="239"/>
      <c r="B6" s="239"/>
      <c r="C6" s="365" t="s">
        <v>808</v>
      </c>
      <c r="D6" s="365" t="s">
        <v>809</v>
      </c>
      <c r="E6" s="365" t="s">
        <v>810</v>
      </c>
      <c r="F6" s="365" t="s">
        <v>811</v>
      </c>
      <c r="G6" s="365" t="s">
        <v>812</v>
      </c>
      <c r="H6" s="365" t="s">
        <v>9</v>
      </c>
    </row>
    <row r="7" spans="1:12" ht="16.5" thickBot="1" x14ac:dyDescent="0.35">
      <c r="A7" s="366">
        <v>1</v>
      </c>
      <c r="B7" s="367" t="s">
        <v>630</v>
      </c>
      <c r="C7" s="374">
        <v>3965.1970000000001</v>
      </c>
      <c r="D7" s="374">
        <v>13215.076999999999</v>
      </c>
      <c r="E7" s="374">
        <v>24667.886999999999</v>
      </c>
      <c r="F7" s="374">
        <v>31574.945</v>
      </c>
      <c r="G7" s="374">
        <v>799.04700000000003</v>
      </c>
      <c r="H7" s="368">
        <f t="shared" ref="H7:H9" si="0">C7+D7+E7+F7+G7</f>
        <v>74222.153000000006</v>
      </c>
    </row>
    <row r="8" spans="1:12" ht="16.5" thickBot="1" x14ac:dyDescent="0.35">
      <c r="A8" s="369">
        <v>2</v>
      </c>
      <c r="B8" s="370" t="s">
        <v>813</v>
      </c>
      <c r="C8" s="374">
        <v>0</v>
      </c>
      <c r="D8" s="374">
        <f>(18690870+6537)/1000</f>
        <v>18697.406999999999</v>
      </c>
      <c r="E8" s="374">
        <f>(37111132+22658)/1000</f>
        <v>37133.79</v>
      </c>
      <c r="F8" s="374">
        <f>(5506518+7508)/1000</f>
        <v>5514.0259999999998</v>
      </c>
      <c r="G8" s="374">
        <v>51.304000000000002</v>
      </c>
      <c r="H8" s="371">
        <f t="shared" si="0"/>
        <v>61396.526999999995</v>
      </c>
    </row>
    <row r="9" spans="1:12" ht="16.5" thickBot="1" x14ac:dyDescent="0.35">
      <c r="A9" s="372">
        <v>3</v>
      </c>
      <c r="B9" s="373" t="s">
        <v>9</v>
      </c>
      <c r="C9" s="374">
        <f>C7+C8</f>
        <v>3965.1970000000001</v>
      </c>
      <c r="D9" s="374">
        <f t="shared" ref="D9:G9" si="1">D7+D8</f>
        <v>31912.483999999997</v>
      </c>
      <c r="E9" s="374">
        <f t="shared" si="1"/>
        <v>61801.676999999996</v>
      </c>
      <c r="F9" s="374">
        <f t="shared" si="1"/>
        <v>37088.970999999998</v>
      </c>
      <c r="G9" s="374">
        <f t="shared" si="1"/>
        <v>850.351</v>
      </c>
      <c r="H9" s="374">
        <f t="shared" si="0"/>
        <v>135618.68</v>
      </c>
    </row>
  </sheetData>
  <sheetProtection algorithmName="SHA-512" hashValue="CMZffOnJ3Wjb2tqmEuWcx0hO93sqanioH7hjrIzTjntYxxRfOPMs6NSfiPt6MYt+e6pC7/L5jyHR64zye+mZfQ==" saltValue="yjHeYXlJG3Et2u0Ab+3OeQ==" spinCount="100000" sheet="1" objects="1" scenarios="1"/>
  <mergeCells count="2">
    <mergeCell ref="B2:G2"/>
    <mergeCell ref="C5:H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4133-11CB-456B-A3FC-2657BB5FA6EE}">
  <sheetPr>
    <tabColor theme="7" tint="0.79998168889431442"/>
  </sheetPr>
  <dimension ref="B2:I13"/>
  <sheetViews>
    <sheetView workbookViewId="0"/>
  </sheetViews>
  <sheetFormatPr defaultRowHeight="15" x14ac:dyDescent="0.3"/>
  <cols>
    <col min="1" max="2" width="9.140625" style="27"/>
    <col min="3" max="3" width="83" style="27" customWidth="1"/>
    <col min="4" max="4" width="16.7109375" style="27" customWidth="1"/>
    <col min="5" max="16384" width="9.140625" style="27"/>
  </cols>
  <sheetData>
    <row r="2" spans="2:9" ht="18" customHeight="1" x14ac:dyDescent="0.3">
      <c r="B2" s="445" t="s">
        <v>557</v>
      </c>
      <c r="C2" s="445"/>
      <c r="D2" s="445"/>
      <c r="I2" s="11"/>
    </row>
    <row r="3" spans="2:9" x14ac:dyDescent="0.3">
      <c r="D3" s="1" t="s">
        <v>212</v>
      </c>
    </row>
    <row r="4" spans="2:9" s="11" customFormat="1" ht="30.75" thickBot="1" x14ac:dyDescent="0.3">
      <c r="B4" s="239"/>
      <c r="C4" s="239"/>
      <c r="D4" s="240" t="s">
        <v>558</v>
      </c>
    </row>
    <row r="5" spans="2:9" s="11" customFormat="1" ht="15.75" thickBot="1" x14ac:dyDescent="0.3">
      <c r="B5" s="241" t="s">
        <v>502</v>
      </c>
      <c r="C5" s="242" t="s">
        <v>559</v>
      </c>
      <c r="D5" s="243">
        <v>2339.7332788919002</v>
      </c>
    </row>
    <row r="6" spans="2:9" s="11" customFormat="1" ht="15.75" thickBot="1" x14ac:dyDescent="0.3">
      <c r="B6" s="244" t="s">
        <v>504</v>
      </c>
      <c r="C6" s="245" t="s">
        <v>560</v>
      </c>
      <c r="D6" s="243">
        <v>545.55090455596599</v>
      </c>
    </row>
    <row r="7" spans="2:9" s="11" customFormat="1" ht="15.75" thickBot="1" x14ac:dyDescent="0.3">
      <c r="B7" s="244" t="s">
        <v>561</v>
      </c>
      <c r="C7" s="245" t="s">
        <v>562</v>
      </c>
      <c r="D7" s="243">
        <v>-104.89591788226301</v>
      </c>
    </row>
    <row r="8" spans="2:9" s="11" customFormat="1" ht="15.75" thickBot="1" x14ac:dyDescent="0.3">
      <c r="B8" s="244" t="s">
        <v>563</v>
      </c>
      <c r="C8" s="246" t="s">
        <v>564</v>
      </c>
      <c r="D8" s="243">
        <v>-298.13882576338898</v>
      </c>
    </row>
    <row r="9" spans="2:9" s="11" customFormat="1" ht="15.75" thickBot="1" x14ac:dyDescent="0.3">
      <c r="B9" s="244" t="s">
        <v>565</v>
      </c>
      <c r="C9" s="247" t="s">
        <v>566</v>
      </c>
      <c r="D9" s="243">
        <v>-361.95668390735096</v>
      </c>
    </row>
    <row r="10" spans="2:9" s="11" customFormat="1" ht="15.75" thickBot="1" x14ac:dyDescent="0.3">
      <c r="B10" s="244" t="s">
        <v>567</v>
      </c>
      <c r="C10" s="245" t="s">
        <v>568</v>
      </c>
      <c r="D10" s="243">
        <v>2120.29275589487</v>
      </c>
    </row>
    <row r="11" spans="2:9" s="11" customFormat="1" ht="12.75" x14ac:dyDescent="0.2"/>
    <row r="12" spans="2:9" s="11" customFormat="1" ht="12.75" x14ac:dyDescent="0.2"/>
    <row r="13" spans="2:9" s="11" customFormat="1" ht="12.75" x14ac:dyDescent="0.2"/>
  </sheetData>
  <sheetProtection algorithmName="SHA-512" hashValue="ikQqpwsjW9fu8ofLy5RAS+vOfFLxRmpHCYpccNaNapbKMdqxuV0+yaGzK37xs26Pv4vYpzj+umfTYofMUK7Rlg==" saltValue="T4sZdItROi7S5Hzdi2ncGQ==" spinCount="100000" sheet="1" objects="1" scenarios="1"/>
  <mergeCells count="1">
    <mergeCell ref="B2:D2"/>
  </mergeCells>
  <pageMargins left="0.7" right="0.7" top="0.75" bottom="0.75" header="0.3" footer="0.3"/>
  <ignoredErrors>
    <ignoredError sqref="B5:B1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8C9A-B923-430E-864A-F1FA067A13F9}">
  <sheetPr>
    <tabColor theme="7" tint="0.79998168889431442"/>
  </sheetPr>
  <dimension ref="B2:L28"/>
  <sheetViews>
    <sheetView workbookViewId="0"/>
  </sheetViews>
  <sheetFormatPr defaultRowHeight="15" x14ac:dyDescent="0.3"/>
  <cols>
    <col min="1" max="1" width="3.5703125" style="27" customWidth="1"/>
    <col min="2" max="2" width="7.28515625" style="27" customWidth="1"/>
    <col min="3" max="3" width="25.42578125" style="27" customWidth="1"/>
    <col min="4" max="4" width="10.42578125" style="27" customWidth="1"/>
    <col min="5" max="5" width="9.140625" style="27"/>
    <col min="6" max="6" width="15.140625" style="27" customWidth="1"/>
    <col min="7" max="7" width="16.140625" style="27" customWidth="1"/>
    <col min="8" max="8" width="21.140625" style="27" customWidth="1"/>
    <col min="9" max="9" width="21.42578125" style="27" customWidth="1"/>
    <col min="10" max="16384" width="9.140625" style="27"/>
  </cols>
  <sheetData>
    <row r="2" spans="2:12" s="256" customFormat="1" ht="18" x14ac:dyDescent="0.35">
      <c r="B2" s="255" t="s">
        <v>609</v>
      </c>
      <c r="C2" s="255"/>
      <c r="D2" s="255"/>
      <c r="E2" s="255"/>
      <c r="F2" s="255"/>
      <c r="G2" s="255"/>
      <c r="H2" s="255"/>
      <c r="I2" s="255"/>
    </row>
    <row r="4" spans="2:12" ht="15.75" thickBot="1" x14ac:dyDescent="0.35">
      <c r="I4" s="1" t="s">
        <v>212</v>
      </c>
    </row>
    <row r="5" spans="2:12" s="19" customFormat="1" ht="15.75" thickBot="1" x14ac:dyDescent="0.3">
      <c r="B5" s="257"/>
      <c r="C5" s="257"/>
      <c r="D5" s="453" t="s">
        <v>558</v>
      </c>
      <c r="E5" s="453"/>
      <c r="F5" s="453"/>
      <c r="G5" s="454"/>
      <c r="H5" s="453" t="s">
        <v>571</v>
      </c>
      <c r="I5" s="453" t="s">
        <v>572</v>
      </c>
    </row>
    <row r="6" spans="2:12" s="19" customFormat="1" ht="76.5" customHeight="1" thickBot="1" x14ac:dyDescent="0.3">
      <c r="B6" s="258"/>
      <c r="C6" s="258"/>
      <c r="D6" s="259"/>
      <c r="E6" s="457" t="s">
        <v>573</v>
      </c>
      <c r="F6" s="454"/>
      <c r="G6" s="260" t="s">
        <v>574</v>
      </c>
      <c r="H6" s="455"/>
      <c r="I6" s="455"/>
      <c r="L6" s="261"/>
    </row>
    <row r="7" spans="2:12" s="19" customFormat="1" x14ac:dyDescent="0.25">
      <c r="B7" s="258"/>
      <c r="C7" s="258"/>
      <c r="D7" s="259"/>
      <c r="E7" s="458"/>
      <c r="F7" s="454" t="s">
        <v>575</v>
      </c>
      <c r="G7" s="262"/>
      <c r="H7" s="455"/>
      <c r="I7" s="455"/>
    </row>
    <row r="8" spans="2:12" s="19" customFormat="1" ht="96" customHeight="1" thickBot="1" x14ac:dyDescent="0.3">
      <c r="B8" s="263"/>
      <c r="C8" s="263"/>
      <c r="D8" s="264"/>
      <c r="E8" s="459"/>
      <c r="F8" s="460"/>
      <c r="G8" s="265"/>
      <c r="H8" s="456"/>
      <c r="I8" s="456"/>
    </row>
    <row r="9" spans="2:12" s="19" customFormat="1" ht="30.75" thickBot="1" x14ac:dyDescent="0.3">
      <c r="B9" s="266" t="s">
        <v>502</v>
      </c>
      <c r="C9" s="258" t="s">
        <v>576</v>
      </c>
      <c r="D9" s="267">
        <v>125.360658</v>
      </c>
      <c r="E9" s="267">
        <v>8.7531489999999987</v>
      </c>
      <c r="F9" s="267">
        <v>8.7531489999999987</v>
      </c>
      <c r="G9" s="267">
        <v>125.360658</v>
      </c>
      <c r="H9" s="267">
        <v>-4.4722010000000001</v>
      </c>
      <c r="I9" s="267">
        <v>0</v>
      </c>
    </row>
    <row r="10" spans="2:12" s="19" customFormat="1" ht="15.75" thickBot="1" x14ac:dyDescent="0.3">
      <c r="B10" s="268" t="s">
        <v>504</v>
      </c>
      <c r="C10" s="246" t="s">
        <v>577</v>
      </c>
      <c r="D10" s="267">
        <v>86.342259999999996</v>
      </c>
      <c r="E10" s="267">
        <v>0.922099</v>
      </c>
      <c r="F10" s="267">
        <v>0.922099</v>
      </c>
      <c r="G10" s="267">
        <v>86.342259999999996</v>
      </c>
      <c r="H10" s="267">
        <v>-1.0030239999999999</v>
      </c>
      <c r="I10" s="267">
        <v>0</v>
      </c>
    </row>
    <row r="11" spans="2:12" s="19" customFormat="1" ht="30.75" thickBot="1" x14ac:dyDescent="0.3">
      <c r="B11" s="268" t="s">
        <v>561</v>
      </c>
      <c r="C11" s="246" t="s">
        <v>578</v>
      </c>
      <c r="D11" s="267">
        <v>4038.36814</v>
      </c>
      <c r="E11" s="267">
        <v>260.74459899999999</v>
      </c>
      <c r="F11" s="267">
        <v>260.74458600000003</v>
      </c>
      <c r="G11" s="267">
        <v>4038.365765</v>
      </c>
      <c r="H11" s="267">
        <v>-161.21314000000001</v>
      </c>
      <c r="I11" s="267">
        <v>0</v>
      </c>
    </row>
    <row r="12" spans="2:12" s="19" customFormat="1" ht="75.75" thickBot="1" x14ac:dyDescent="0.3">
      <c r="B12" s="268" t="s">
        <v>563</v>
      </c>
      <c r="C12" s="246" t="s">
        <v>579</v>
      </c>
      <c r="D12" s="267">
        <v>88.01825199999999</v>
      </c>
      <c r="E12" s="267">
        <v>0.9352140000000001</v>
      </c>
      <c r="F12" s="267">
        <v>0.9352140000000001</v>
      </c>
      <c r="G12" s="267">
        <v>88.01825199999999</v>
      </c>
      <c r="H12" s="267">
        <v>-1.8492059999999999</v>
      </c>
      <c r="I12" s="267">
        <v>0</v>
      </c>
    </row>
    <row r="13" spans="2:12" s="19" customFormat="1" ht="15.75" thickBot="1" x14ac:dyDescent="0.3">
      <c r="B13" s="268" t="s">
        <v>565</v>
      </c>
      <c r="C13" s="246" t="s">
        <v>580</v>
      </c>
      <c r="D13" s="267">
        <v>266.632385</v>
      </c>
      <c r="E13" s="267">
        <v>10.430005999999999</v>
      </c>
      <c r="F13" s="267">
        <v>10.430005999999999</v>
      </c>
      <c r="G13" s="267">
        <v>266.632385</v>
      </c>
      <c r="H13" s="267">
        <v>-7.2791819999999996</v>
      </c>
      <c r="I13" s="267">
        <v>0</v>
      </c>
    </row>
    <row r="14" spans="2:12" s="19" customFormat="1" ht="15.75" thickBot="1" x14ac:dyDescent="0.3">
      <c r="B14" s="268" t="s">
        <v>567</v>
      </c>
      <c r="C14" s="246" t="s">
        <v>581</v>
      </c>
      <c r="D14" s="267">
        <v>1783.5272180000002</v>
      </c>
      <c r="E14" s="267">
        <v>73.157876999999999</v>
      </c>
      <c r="F14" s="267">
        <v>73.157876999999999</v>
      </c>
      <c r="G14" s="267">
        <v>1783.5272180000002</v>
      </c>
      <c r="H14" s="267">
        <v>-45.445582999999999</v>
      </c>
      <c r="I14" s="267">
        <v>0</v>
      </c>
    </row>
    <row r="15" spans="2:12" s="19" customFormat="1" ht="30.75" thickBot="1" x14ac:dyDescent="0.3">
      <c r="B15" s="268" t="s">
        <v>582</v>
      </c>
      <c r="C15" s="246" t="s">
        <v>583</v>
      </c>
      <c r="D15" s="267">
        <v>5067.8528210000004</v>
      </c>
      <c r="E15" s="267">
        <v>152.75140100000002</v>
      </c>
      <c r="F15" s="267">
        <v>152.746745</v>
      </c>
      <c r="G15" s="267">
        <v>5067.8528210000004</v>
      </c>
      <c r="H15" s="267">
        <v>-100.574693</v>
      </c>
      <c r="I15" s="267">
        <v>0</v>
      </c>
    </row>
    <row r="16" spans="2:12" s="19" customFormat="1" ht="15.75" thickBot="1" x14ac:dyDescent="0.3">
      <c r="B16" s="268" t="s">
        <v>584</v>
      </c>
      <c r="C16" s="246" t="s">
        <v>585</v>
      </c>
      <c r="D16" s="267">
        <v>3081.6433930000003</v>
      </c>
      <c r="E16" s="267">
        <v>210.27499900000001</v>
      </c>
      <c r="F16" s="267">
        <v>210.27499900000001</v>
      </c>
      <c r="G16" s="267">
        <v>3081.5776019999998</v>
      </c>
      <c r="H16" s="267">
        <v>-77.398296000000002</v>
      </c>
      <c r="I16" s="267">
        <v>0</v>
      </c>
    </row>
    <row r="17" spans="2:9" s="19" customFormat="1" ht="60.75" thickBot="1" x14ac:dyDescent="0.3">
      <c r="B17" s="268" t="s">
        <v>586</v>
      </c>
      <c r="C17" s="246" t="s">
        <v>587</v>
      </c>
      <c r="D17" s="267">
        <v>250.76316599999998</v>
      </c>
      <c r="E17" s="267">
        <v>25.782461999999999</v>
      </c>
      <c r="F17" s="267">
        <v>25.782461999999999</v>
      </c>
      <c r="G17" s="267">
        <v>250.76316599999998</v>
      </c>
      <c r="H17" s="267">
        <v>-12.542237999999999</v>
      </c>
      <c r="I17" s="267">
        <v>0</v>
      </c>
    </row>
    <row r="18" spans="2:9" s="19" customFormat="1" ht="15.75" thickBot="1" x14ac:dyDescent="0.3">
      <c r="B18" s="268" t="s">
        <v>588</v>
      </c>
      <c r="C18" s="246" t="s">
        <v>589</v>
      </c>
      <c r="D18" s="267">
        <v>986.04958999999997</v>
      </c>
      <c r="E18" s="267">
        <v>9.9073580000000003</v>
      </c>
      <c r="F18" s="267">
        <v>9.9073510000000002</v>
      </c>
      <c r="G18" s="267">
        <v>986.04958999999997</v>
      </c>
      <c r="H18" s="267">
        <v>-14.362287</v>
      </c>
      <c r="I18" s="267">
        <v>0</v>
      </c>
    </row>
    <row r="19" spans="2:9" s="19" customFormat="1" ht="30.75" thickBot="1" x14ac:dyDescent="0.3">
      <c r="B19" s="268" t="s">
        <v>590</v>
      </c>
      <c r="C19" s="246" t="s">
        <v>591</v>
      </c>
      <c r="D19" s="267">
        <v>79.808240999999995</v>
      </c>
      <c r="E19" s="267">
        <v>1.727781</v>
      </c>
      <c r="F19" s="267">
        <v>1.727781</v>
      </c>
      <c r="G19" s="267">
        <v>79.808240999999995</v>
      </c>
      <c r="H19" s="267">
        <v>-0.74835600000000002</v>
      </c>
      <c r="I19" s="267">
        <v>0</v>
      </c>
    </row>
    <row r="20" spans="2:9" s="19" customFormat="1" ht="45.75" thickBot="1" x14ac:dyDescent="0.3">
      <c r="B20" s="268" t="s">
        <v>592</v>
      </c>
      <c r="C20" s="246" t="s">
        <v>593</v>
      </c>
      <c r="D20" s="267">
        <v>536.14102300000002</v>
      </c>
      <c r="E20" s="267">
        <v>63.175186000000004</v>
      </c>
      <c r="F20" s="267">
        <v>63.175186000000004</v>
      </c>
      <c r="G20" s="267">
        <v>536.14102300000002</v>
      </c>
      <c r="H20" s="267">
        <v>-45.127155999999999</v>
      </c>
      <c r="I20" s="267">
        <v>0</v>
      </c>
    </row>
    <row r="21" spans="2:9" s="19" customFormat="1" ht="30.75" thickBot="1" x14ac:dyDescent="0.3">
      <c r="B21" s="268" t="s">
        <v>594</v>
      </c>
      <c r="C21" s="246" t="s">
        <v>595</v>
      </c>
      <c r="D21" s="267">
        <v>1329.8539290000001</v>
      </c>
      <c r="E21" s="267">
        <v>21.836337</v>
      </c>
      <c r="F21" s="267">
        <v>21.829614000000003</v>
      </c>
      <c r="G21" s="267">
        <v>1329.8539290000001</v>
      </c>
      <c r="H21" s="267">
        <v>-27.392688</v>
      </c>
      <c r="I21" s="267">
        <v>0</v>
      </c>
    </row>
    <row r="22" spans="2:9" s="19" customFormat="1" ht="45.75" thickBot="1" x14ac:dyDescent="0.3">
      <c r="B22" s="268" t="s">
        <v>596</v>
      </c>
      <c r="C22" s="246" t="s">
        <v>597</v>
      </c>
      <c r="D22" s="267">
        <v>763.18881299999998</v>
      </c>
      <c r="E22" s="267">
        <v>28.949543000000002</v>
      </c>
      <c r="F22" s="267">
        <v>28.948823000000001</v>
      </c>
      <c r="G22" s="267">
        <v>763.18881299999998</v>
      </c>
      <c r="H22" s="267">
        <v>-15.121249000000001</v>
      </c>
      <c r="I22" s="267">
        <v>0</v>
      </c>
    </row>
    <row r="23" spans="2:9" s="19" customFormat="1" ht="60.75" thickBot="1" x14ac:dyDescent="0.3">
      <c r="B23" s="268" t="s">
        <v>598</v>
      </c>
      <c r="C23" s="246" t="s">
        <v>599</v>
      </c>
      <c r="D23" s="267">
        <v>0.43033699999999997</v>
      </c>
      <c r="E23" s="267">
        <v>0</v>
      </c>
      <c r="F23" s="267">
        <v>0</v>
      </c>
      <c r="G23" s="267">
        <v>0.43033699999999997</v>
      </c>
      <c r="H23" s="267">
        <v>-1.6393999999999999E-2</v>
      </c>
      <c r="I23" s="267">
        <v>0</v>
      </c>
    </row>
    <row r="24" spans="2:9" s="19" customFormat="1" ht="15.75" thickBot="1" x14ac:dyDescent="0.3">
      <c r="B24" s="268" t="s">
        <v>600</v>
      </c>
      <c r="C24" s="246" t="s">
        <v>601</v>
      </c>
      <c r="D24" s="267">
        <v>91.000952999999996</v>
      </c>
      <c r="E24" s="267">
        <v>2.3566050000000001</v>
      </c>
      <c r="F24" s="267">
        <v>2.3566050000000001</v>
      </c>
      <c r="G24" s="267">
        <v>91.000952999999996</v>
      </c>
      <c r="H24" s="267">
        <v>-2.1587649999999998</v>
      </c>
      <c r="I24" s="267">
        <v>0</v>
      </c>
    </row>
    <row r="25" spans="2:9" s="19" customFormat="1" ht="30.75" thickBot="1" x14ac:dyDescent="0.3">
      <c r="B25" s="268" t="s">
        <v>602</v>
      </c>
      <c r="C25" s="246" t="s">
        <v>603</v>
      </c>
      <c r="D25" s="267">
        <v>197.81574900000001</v>
      </c>
      <c r="E25" s="267">
        <v>5.4817839999999993</v>
      </c>
      <c r="F25" s="267">
        <v>5.4817839999999993</v>
      </c>
      <c r="G25" s="267">
        <v>197.81574900000001</v>
      </c>
      <c r="H25" s="267">
        <v>-4.0780189999999994</v>
      </c>
      <c r="I25" s="267">
        <v>0</v>
      </c>
    </row>
    <row r="26" spans="2:9" s="19" customFormat="1" ht="45.75" thickBot="1" x14ac:dyDescent="0.3">
      <c r="B26" s="268" t="s">
        <v>604</v>
      </c>
      <c r="C26" s="246" t="s">
        <v>605</v>
      </c>
      <c r="D26" s="267">
        <v>50.132042999999996</v>
      </c>
      <c r="E26" s="267">
        <v>2.4279479999999998</v>
      </c>
      <c r="F26" s="267">
        <v>2.4279479999999998</v>
      </c>
      <c r="G26" s="267">
        <v>50.132042999999996</v>
      </c>
      <c r="H26" s="267">
        <v>-1.5386610000000001</v>
      </c>
      <c r="I26" s="267">
        <v>0</v>
      </c>
    </row>
    <row r="27" spans="2:9" s="19" customFormat="1" ht="15.75" thickBot="1" x14ac:dyDescent="0.3">
      <c r="B27" s="268" t="s">
        <v>606</v>
      </c>
      <c r="C27" s="246" t="s">
        <v>607</v>
      </c>
      <c r="D27" s="267">
        <v>192.11145300000001</v>
      </c>
      <c r="E27" s="267">
        <v>9.3900229999999993</v>
      </c>
      <c r="F27" s="267">
        <v>9.3885190000000005</v>
      </c>
      <c r="G27" s="267">
        <v>192.11145300000001</v>
      </c>
      <c r="H27" s="267">
        <v>-3.3908879999999999</v>
      </c>
      <c r="I27" s="267">
        <v>0</v>
      </c>
    </row>
    <row r="28" spans="2:9" s="19" customFormat="1" ht="15.75" thickBot="1" x14ac:dyDescent="0.3">
      <c r="B28" s="269" t="s">
        <v>608</v>
      </c>
      <c r="C28" s="270" t="s">
        <v>9</v>
      </c>
      <c r="D28" s="267">
        <v>19015.040423999999</v>
      </c>
      <c r="E28" s="267">
        <v>889.00437099999999</v>
      </c>
      <c r="F28" s="267">
        <v>888.99074800000005</v>
      </c>
      <c r="G28" s="267">
        <v>19014.972258000002</v>
      </c>
      <c r="H28" s="267">
        <v>-525.71202599999992</v>
      </c>
      <c r="I28" s="267">
        <v>0</v>
      </c>
    </row>
  </sheetData>
  <sheetProtection algorithmName="SHA-512" hashValue="tsBSlQ9r5Np/UvWG6G0LxyMA2rPlkAn5tVsHO6dYzPEuh9zKYFYnbIlJ0hp9PIpuyOlgScP6Sp1CxyJVzQ5sew==" saltValue="NAKjevSGtx7iKw4OshqnRA==" spinCount="100000" sheet="1" objects="1" scenarios="1"/>
  <mergeCells count="6">
    <mergeCell ref="D5:G5"/>
    <mergeCell ref="H5:H8"/>
    <mergeCell ref="I5:I8"/>
    <mergeCell ref="E6:F6"/>
    <mergeCell ref="E7:E8"/>
    <mergeCell ref="F7:F8"/>
  </mergeCells>
  <pageMargins left="0.7" right="0.7" top="0.75" bottom="0.75" header="0.3" footer="0.3"/>
  <ignoredErrors>
    <ignoredError sqref="B9:B2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2667-1F3C-43DC-9A21-CDBA10B2ED44}">
  <sheetPr>
    <tabColor theme="7" tint="0.79998168889431442"/>
  </sheetPr>
  <dimension ref="A2:N16"/>
  <sheetViews>
    <sheetView workbookViewId="0"/>
  </sheetViews>
  <sheetFormatPr defaultRowHeight="15" x14ac:dyDescent="0.3"/>
  <cols>
    <col min="1" max="1" width="9.140625" style="27"/>
    <col min="2" max="2" width="54.42578125" style="27" customWidth="1"/>
    <col min="3" max="3" width="21.5703125" style="27" customWidth="1"/>
    <col min="4" max="4" width="24.140625" style="27" customWidth="1"/>
    <col min="5" max="16384" width="9.140625" style="27"/>
  </cols>
  <sheetData>
    <row r="2" spans="1:14" ht="18" x14ac:dyDescent="0.3">
      <c r="B2" s="238" t="s">
        <v>612</v>
      </c>
      <c r="C2" s="271"/>
      <c r="D2" s="271"/>
      <c r="E2" s="272"/>
      <c r="F2" s="272"/>
      <c r="G2" s="272"/>
      <c r="H2" s="272"/>
      <c r="I2" s="272"/>
      <c r="J2" s="272"/>
      <c r="K2" s="272"/>
      <c r="L2" s="272"/>
      <c r="M2" s="272"/>
      <c r="N2" s="272"/>
    </row>
    <row r="5" spans="1:14" ht="15.75" thickBot="1" x14ac:dyDescent="0.35">
      <c r="D5" s="1" t="s">
        <v>212</v>
      </c>
    </row>
    <row r="6" spans="1:14" ht="15.75" x14ac:dyDescent="0.3">
      <c r="A6" s="461"/>
      <c r="B6" s="461"/>
      <c r="C6" s="453" t="s">
        <v>613</v>
      </c>
      <c r="D6" s="453"/>
    </row>
    <row r="7" spans="1:14" ht="16.5" thickBot="1" x14ac:dyDescent="0.35">
      <c r="A7" s="462"/>
      <c r="B7" s="462"/>
      <c r="C7" s="455"/>
      <c r="D7" s="455"/>
    </row>
    <row r="8" spans="1:14" ht="50.25" customHeight="1" thickBot="1" x14ac:dyDescent="0.35">
      <c r="A8" s="463"/>
      <c r="B8" s="463"/>
      <c r="C8" s="273" t="s">
        <v>614</v>
      </c>
      <c r="D8" s="273" t="s">
        <v>615</v>
      </c>
    </row>
    <row r="9" spans="1:14" ht="15.75" thickBot="1" x14ac:dyDescent="0.35">
      <c r="A9" s="274" t="s">
        <v>502</v>
      </c>
      <c r="B9" s="258" t="s">
        <v>444</v>
      </c>
      <c r="C9" s="267">
        <v>0</v>
      </c>
      <c r="D9" s="267">
        <v>0</v>
      </c>
    </row>
    <row r="10" spans="1:14" ht="15.75" thickBot="1" x14ac:dyDescent="0.35">
      <c r="A10" s="275" t="s">
        <v>504</v>
      </c>
      <c r="B10" s="246" t="s">
        <v>616</v>
      </c>
      <c r="C10" s="267">
        <v>13.499150999999999</v>
      </c>
      <c r="D10" s="267">
        <v>0</v>
      </c>
    </row>
    <row r="11" spans="1:14" ht="15.75" thickBot="1" x14ac:dyDescent="0.35">
      <c r="A11" s="276" t="s">
        <v>561</v>
      </c>
      <c r="B11" s="277" t="s">
        <v>617</v>
      </c>
      <c r="C11" s="267">
        <v>0</v>
      </c>
      <c r="D11" s="267">
        <v>0</v>
      </c>
    </row>
    <row r="12" spans="1:14" ht="15.75" thickBot="1" x14ac:dyDescent="0.35">
      <c r="A12" s="276" t="s">
        <v>563</v>
      </c>
      <c r="B12" s="277" t="s">
        <v>618</v>
      </c>
      <c r="C12" s="267">
        <v>0</v>
      </c>
      <c r="D12" s="267">
        <v>0</v>
      </c>
    </row>
    <row r="13" spans="1:14" ht="15.75" thickBot="1" x14ac:dyDescent="0.35">
      <c r="A13" s="276" t="s">
        <v>565</v>
      </c>
      <c r="B13" s="277" t="s">
        <v>619</v>
      </c>
      <c r="C13" s="267">
        <v>13.499150999999999</v>
      </c>
      <c r="D13" s="267">
        <v>0</v>
      </c>
    </row>
    <row r="14" spans="1:14" ht="15.75" thickBot="1" x14ac:dyDescent="0.35">
      <c r="A14" s="276" t="s">
        <v>567</v>
      </c>
      <c r="B14" s="277" t="s">
        <v>620</v>
      </c>
      <c r="C14" s="267">
        <v>0</v>
      </c>
      <c r="D14" s="267">
        <v>0</v>
      </c>
    </row>
    <row r="15" spans="1:14" ht="15.75" thickBot="1" x14ac:dyDescent="0.35">
      <c r="A15" s="276" t="s">
        <v>582</v>
      </c>
      <c r="B15" s="277" t="s">
        <v>621</v>
      </c>
      <c r="C15" s="267">
        <v>0</v>
      </c>
      <c r="D15" s="267">
        <v>0</v>
      </c>
    </row>
    <row r="16" spans="1:14" ht="15.75" thickBot="1" x14ac:dyDescent="0.35">
      <c r="A16" s="278" t="s">
        <v>584</v>
      </c>
      <c r="B16" s="270" t="s">
        <v>9</v>
      </c>
      <c r="C16" s="267">
        <v>13.499150999999999</v>
      </c>
      <c r="D16" s="267">
        <v>0</v>
      </c>
    </row>
  </sheetData>
  <sheetProtection algorithmName="SHA-512" hashValue="xW5vsE9/c2mMsqmiVQp/lk91t02Q4vZbBdteJVfyT7+LL2UlTMxfoOD9BMCYgn6dCVtj+TaMCHBGQZJgQCAbCA==" saltValue="oZgmRdr2l5UCQOjYOMCEVA==" spinCount="100000" sheet="1" objects="1" scenarios="1"/>
  <mergeCells count="4">
    <mergeCell ref="A6:B6"/>
    <mergeCell ref="C6:D7"/>
    <mergeCell ref="A7:B7"/>
    <mergeCell ref="A8:B8"/>
  </mergeCells>
  <pageMargins left="0.7" right="0.7" top="0.75" bottom="0.75" header="0.3" footer="0.3"/>
  <ignoredErrors>
    <ignoredError sqref="A9:A16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2509-2B8D-45EC-831D-49C52C0DB433}">
  <sheetPr>
    <tabColor theme="7" tint="0.79998168889431442"/>
  </sheetPr>
  <dimension ref="A2:J12"/>
  <sheetViews>
    <sheetView workbookViewId="0"/>
  </sheetViews>
  <sheetFormatPr defaultRowHeight="15" x14ac:dyDescent="0.3"/>
  <cols>
    <col min="1" max="1" width="9.140625" style="27"/>
    <col min="2" max="2" width="89.85546875" style="27" customWidth="1"/>
    <col min="3" max="7" width="16.7109375" style="27" customWidth="1"/>
    <col min="8" max="16384" width="9.140625" style="27"/>
  </cols>
  <sheetData>
    <row r="2" spans="1:10" ht="30.75" customHeight="1" x14ac:dyDescent="0.3">
      <c r="B2" s="445" t="s">
        <v>624</v>
      </c>
      <c r="C2" s="445"/>
      <c r="D2" s="445"/>
      <c r="E2" s="445"/>
      <c r="F2" s="445"/>
      <c r="G2" s="445"/>
    </row>
    <row r="4" spans="1:10" x14ac:dyDescent="0.3">
      <c r="G4" s="1" t="s">
        <v>212</v>
      </c>
    </row>
    <row r="5" spans="1:10" s="19" customFormat="1" ht="45" x14ac:dyDescent="0.25">
      <c r="B5" s="242"/>
      <c r="C5" s="290" t="s">
        <v>625</v>
      </c>
      <c r="D5" s="290" t="s">
        <v>626</v>
      </c>
      <c r="E5" s="279"/>
      <c r="F5" s="279"/>
      <c r="G5" s="279"/>
    </row>
    <row r="6" spans="1:10" s="19" customFormat="1" ht="60.75" thickBot="1" x14ac:dyDescent="0.3">
      <c r="B6" s="242"/>
      <c r="C6" s="280"/>
      <c r="D6" s="280"/>
      <c r="E6" s="241" t="s">
        <v>627</v>
      </c>
      <c r="F6" s="241" t="s">
        <v>628</v>
      </c>
      <c r="G6" s="280"/>
    </row>
    <row r="7" spans="1:10" s="19" customFormat="1" ht="75.75" thickBot="1" x14ac:dyDescent="0.3">
      <c r="A7" s="281"/>
      <c r="B7" s="282"/>
      <c r="C7" s="283"/>
      <c r="D7" s="283"/>
      <c r="E7" s="283"/>
      <c r="F7" s="283"/>
      <c r="G7" s="291" t="s">
        <v>629</v>
      </c>
      <c r="J7" s="288"/>
    </row>
    <row r="8" spans="1:10" s="19" customFormat="1" x14ac:dyDescent="0.25">
      <c r="A8" s="241">
        <v>1</v>
      </c>
      <c r="B8" s="242" t="s">
        <v>630</v>
      </c>
      <c r="C8" s="289">
        <v>30295.437937000006</v>
      </c>
      <c r="D8" s="289">
        <v>48765.393405000003</v>
      </c>
      <c r="E8" s="289">
        <v>46020.997182000006</v>
      </c>
      <c r="F8" s="289">
        <v>2744.3962230000002</v>
      </c>
      <c r="G8" s="289">
        <v>0</v>
      </c>
    </row>
    <row r="9" spans="1:10" s="19" customFormat="1" x14ac:dyDescent="0.25">
      <c r="A9" s="284">
        <v>2</v>
      </c>
      <c r="B9" s="285" t="s">
        <v>631</v>
      </c>
      <c r="C9" s="289">
        <v>60619.833282000014</v>
      </c>
      <c r="D9" s="289">
        <v>0</v>
      </c>
      <c r="E9" s="289">
        <v>0</v>
      </c>
      <c r="F9" s="289">
        <v>0</v>
      </c>
      <c r="G9" s="289">
        <v>0</v>
      </c>
    </row>
    <row r="10" spans="1:10" s="19" customFormat="1" x14ac:dyDescent="0.25">
      <c r="A10" s="284">
        <v>3</v>
      </c>
      <c r="B10" s="285" t="s">
        <v>9</v>
      </c>
      <c r="C10" s="289">
        <v>90915.271219000017</v>
      </c>
      <c r="D10" s="289">
        <v>48765.393405000003</v>
      </c>
      <c r="E10" s="289">
        <v>46020.997182000006</v>
      </c>
      <c r="F10" s="289">
        <v>2744.3962230000002</v>
      </c>
      <c r="G10" s="289">
        <v>0</v>
      </c>
    </row>
    <row r="11" spans="1:10" s="19" customFormat="1" x14ac:dyDescent="0.25">
      <c r="A11" s="284">
        <v>4</v>
      </c>
      <c r="B11" s="286" t="s">
        <v>632</v>
      </c>
      <c r="C11" s="289">
        <v>557.78823299999976</v>
      </c>
      <c r="D11" s="289">
        <v>855.826548</v>
      </c>
      <c r="E11" s="289">
        <v>736.47419300000001</v>
      </c>
      <c r="F11" s="289">
        <v>119.352355</v>
      </c>
      <c r="G11" s="289">
        <v>0</v>
      </c>
    </row>
    <row r="12" spans="1:10" s="19" customFormat="1" x14ac:dyDescent="0.25">
      <c r="A12" s="287" t="s">
        <v>540</v>
      </c>
      <c r="B12" s="286" t="s">
        <v>633</v>
      </c>
      <c r="C12" s="289">
        <v>557.78823299999976</v>
      </c>
      <c r="D12" s="289">
        <v>855.826548</v>
      </c>
      <c r="E12" s="289">
        <v>736.47419300000001</v>
      </c>
      <c r="F12" s="289">
        <v>119.352355</v>
      </c>
      <c r="G12" s="289">
        <v>0</v>
      </c>
    </row>
  </sheetData>
  <sheetProtection algorithmName="SHA-512" hashValue="KeyeK4Fqiarz755IH5S8MVaplgUnxgPN91NcPStMT8xO6JaFw36Y1FXkIyk4PCjJqIoJxpP9D6hSTFItDxxabw==" saltValue="THee7MYqjCqzEs8jRtt+Ow==" spinCount="100000" sheet="1" objects="1" scenarios="1"/>
  <mergeCells count="1">
    <mergeCell ref="B2:G2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C6F0-786B-41F0-9548-AFB0963FCA4B}">
  <sheetPr>
    <tabColor theme="7" tint="0.79998168889431442"/>
  </sheetPr>
  <dimension ref="A2:P31"/>
  <sheetViews>
    <sheetView workbookViewId="0"/>
  </sheetViews>
  <sheetFormatPr defaultRowHeight="15" x14ac:dyDescent="0.3"/>
  <cols>
    <col min="1" max="1" width="9.140625" style="27"/>
    <col min="2" max="2" width="58.5703125" style="27" customWidth="1"/>
    <col min="3" max="8" width="20.7109375" style="27" customWidth="1"/>
    <col min="9" max="16384" width="9.140625" style="27"/>
  </cols>
  <sheetData>
    <row r="2" spans="1:16" ht="15.75" x14ac:dyDescent="0.3">
      <c r="B2" s="238" t="s">
        <v>636</v>
      </c>
      <c r="C2" s="238"/>
      <c r="D2" s="238"/>
      <c r="E2" s="238"/>
      <c r="F2" s="238"/>
      <c r="G2" s="238"/>
      <c r="H2" s="238"/>
      <c r="I2" s="311"/>
      <c r="J2" s="311"/>
      <c r="K2" s="311"/>
      <c r="L2" s="311"/>
      <c r="M2" s="311"/>
      <c r="N2" s="311"/>
      <c r="O2" s="311"/>
      <c r="P2" s="311"/>
    </row>
    <row r="3" spans="1:16" ht="15.75" thickBot="1" x14ac:dyDescent="0.35">
      <c r="H3" s="1" t="s">
        <v>212</v>
      </c>
    </row>
    <row r="4" spans="1:16" ht="61.5" customHeight="1" thickBot="1" x14ac:dyDescent="0.35">
      <c r="A4" s="259"/>
      <c r="B4" s="464" t="s">
        <v>637</v>
      </c>
      <c r="C4" s="466" t="s">
        <v>638</v>
      </c>
      <c r="D4" s="466"/>
      <c r="E4" s="466" t="s">
        <v>639</v>
      </c>
      <c r="F4" s="466"/>
      <c r="G4" s="467" t="s">
        <v>640</v>
      </c>
      <c r="H4" s="467"/>
    </row>
    <row r="5" spans="1:16" ht="45.75" thickBot="1" x14ac:dyDescent="0.35">
      <c r="A5" s="297"/>
      <c r="B5" s="464"/>
      <c r="C5" s="293" t="s">
        <v>641</v>
      </c>
      <c r="D5" s="293" t="s">
        <v>642</v>
      </c>
      <c r="E5" s="293" t="s">
        <v>641</v>
      </c>
      <c r="F5" s="293" t="s">
        <v>642</v>
      </c>
      <c r="G5" s="294" t="s">
        <v>643</v>
      </c>
      <c r="H5" s="294" t="s">
        <v>644</v>
      </c>
    </row>
    <row r="6" spans="1:16" ht="15.75" thickBot="1" x14ac:dyDescent="0.35">
      <c r="A6" s="298"/>
      <c r="B6" s="465"/>
      <c r="C6" s="299" t="s">
        <v>1</v>
      </c>
      <c r="D6" s="299" t="s">
        <v>2</v>
      </c>
      <c r="E6" s="299" t="s">
        <v>3</v>
      </c>
      <c r="F6" s="299" t="s">
        <v>4</v>
      </c>
      <c r="G6" s="299" t="s">
        <v>5</v>
      </c>
      <c r="H6" s="299" t="s">
        <v>6</v>
      </c>
    </row>
    <row r="7" spans="1:16" ht="30" customHeight="1" x14ac:dyDescent="0.3">
      <c r="A7" s="292">
        <v>1</v>
      </c>
      <c r="B7" s="300" t="s">
        <v>645</v>
      </c>
      <c r="C7" s="301">
        <v>61403.346641290002</v>
      </c>
      <c r="D7" s="301">
        <v>0.23369210999999998</v>
      </c>
      <c r="E7" s="301">
        <v>66058.034038940008</v>
      </c>
      <c r="F7" s="301">
        <v>102.71843763</v>
      </c>
      <c r="G7" s="301">
        <v>1367.6374424700002</v>
      </c>
      <c r="H7" s="302">
        <v>2.0671431192599142E-2</v>
      </c>
    </row>
    <row r="8" spans="1:16" ht="30" customHeight="1" x14ac:dyDescent="0.3">
      <c r="A8" s="303">
        <v>2</v>
      </c>
      <c r="B8" s="304" t="s">
        <v>646</v>
      </c>
      <c r="C8" s="305">
        <v>0.23499923673999998</v>
      </c>
      <c r="D8" s="305">
        <v>0.38272010900999998</v>
      </c>
      <c r="E8" s="305">
        <v>0.23499923673999998</v>
      </c>
      <c r="F8" s="305">
        <v>0.1533955914</v>
      </c>
      <c r="G8" s="305">
        <v>0.13893001549</v>
      </c>
      <c r="H8" s="306">
        <v>0.35770305221448928</v>
      </c>
    </row>
    <row r="9" spans="1:16" ht="30" customHeight="1" x14ac:dyDescent="0.3">
      <c r="A9" s="303" t="s">
        <v>647</v>
      </c>
      <c r="B9" s="307" t="s">
        <v>648</v>
      </c>
      <c r="C9" s="305">
        <v>62.791292390000002</v>
      </c>
      <c r="D9" s="305">
        <v>303.58342391000002</v>
      </c>
      <c r="E9" s="305">
        <v>62.791292390000002</v>
      </c>
      <c r="F9" s="305">
        <v>121.43336956</v>
      </c>
      <c r="G9" s="305">
        <v>36.844932390000004</v>
      </c>
      <c r="H9" s="308">
        <v>0.2</v>
      </c>
    </row>
    <row r="10" spans="1:16" ht="30" customHeight="1" x14ac:dyDescent="0.3">
      <c r="A10" s="303" t="s">
        <v>649</v>
      </c>
      <c r="B10" s="307" t="s">
        <v>251</v>
      </c>
      <c r="C10" s="305">
        <v>172.20794434999999</v>
      </c>
      <c r="D10" s="305">
        <v>79.136685099999994</v>
      </c>
      <c r="E10" s="305">
        <v>172.20794434999999</v>
      </c>
      <c r="F10" s="305">
        <v>31.962221839999998</v>
      </c>
      <c r="G10" s="305">
        <v>102.08508310000002</v>
      </c>
      <c r="H10" s="308">
        <v>0.50000000002448952</v>
      </c>
    </row>
    <row r="11" spans="1:16" ht="30" customHeight="1" x14ac:dyDescent="0.3">
      <c r="A11" s="303">
        <v>3</v>
      </c>
      <c r="B11" s="307" t="s">
        <v>650</v>
      </c>
      <c r="C11" s="305">
        <v>1275.9425302699999</v>
      </c>
      <c r="D11" s="305">
        <v>0</v>
      </c>
      <c r="E11" s="305">
        <v>1275.9425302699999</v>
      </c>
      <c r="F11" s="305">
        <v>0</v>
      </c>
      <c r="G11" s="305">
        <v>0</v>
      </c>
      <c r="H11" s="308">
        <v>0</v>
      </c>
    </row>
    <row r="12" spans="1:16" ht="30" customHeight="1" x14ac:dyDescent="0.3">
      <c r="A12" s="303" t="s">
        <v>651</v>
      </c>
      <c r="B12" s="307" t="s">
        <v>652</v>
      </c>
      <c r="C12" s="305">
        <v>1718.4342846400002</v>
      </c>
      <c r="D12" s="305">
        <v>0</v>
      </c>
      <c r="E12" s="305">
        <v>1718.4342846400002</v>
      </c>
      <c r="F12" s="305">
        <v>0</v>
      </c>
      <c r="G12" s="305">
        <v>0</v>
      </c>
      <c r="H12" s="308">
        <v>0</v>
      </c>
    </row>
    <row r="13" spans="1:16" ht="30" customHeight="1" x14ac:dyDescent="0.3">
      <c r="A13" s="303">
        <v>4</v>
      </c>
      <c r="B13" s="307" t="s">
        <v>254</v>
      </c>
      <c r="C13" s="305">
        <v>2524.8329642399995</v>
      </c>
      <c r="D13" s="305">
        <v>107.99296246</v>
      </c>
      <c r="E13" s="305">
        <v>1530.33293005</v>
      </c>
      <c r="F13" s="305">
        <v>23.375329420000003</v>
      </c>
      <c r="G13" s="305">
        <v>452.35123691000001</v>
      </c>
      <c r="H13" s="308">
        <v>0.29114296982903715</v>
      </c>
    </row>
    <row r="14" spans="1:16" ht="30" customHeight="1" x14ac:dyDescent="0.3">
      <c r="A14" s="303">
        <v>5</v>
      </c>
      <c r="B14" s="307" t="s">
        <v>539</v>
      </c>
      <c r="C14" s="305">
        <v>0</v>
      </c>
      <c r="D14" s="305">
        <v>0</v>
      </c>
      <c r="E14" s="305">
        <v>0</v>
      </c>
      <c r="F14" s="305">
        <v>0</v>
      </c>
      <c r="G14" s="305">
        <v>0</v>
      </c>
      <c r="H14" s="308">
        <v>0</v>
      </c>
    </row>
    <row r="15" spans="1:16" ht="30" customHeight="1" x14ac:dyDescent="0.3">
      <c r="A15" s="303">
        <v>6</v>
      </c>
      <c r="B15" s="307" t="s">
        <v>256</v>
      </c>
      <c r="C15" s="305">
        <v>7230.1727071600008</v>
      </c>
      <c r="D15" s="305">
        <v>6782.1179020300006</v>
      </c>
      <c r="E15" s="305">
        <v>5920.2636791200002</v>
      </c>
      <c r="F15" s="305">
        <v>1612.0768655700001</v>
      </c>
      <c r="G15" s="305">
        <v>7212.4805310200009</v>
      </c>
      <c r="H15" s="308">
        <v>0.95753510986761103</v>
      </c>
    </row>
    <row r="16" spans="1:16" ht="30" customHeight="1" x14ac:dyDescent="0.3">
      <c r="A16" s="303" t="s">
        <v>240</v>
      </c>
      <c r="B16" s="307" t="s">
        <v>653</v>
      </c>
      <c r="C16" s="305">
        <v>44.947677570000003</v>
      </c>
      <c r="D16" s="305">
        <v>240.15755125999999</v>
      </c>
      <c r="E16" s="305">
        <v>44.947677570000003</v>
      </c>
      <c r="F16" s="305">
        <v>119.68595618000001</v>
      </c>
      <c r="G16" s="305">
        <v>135.15002583</v>
      </c>
      <c r="H16" s="308">
        <v>0.82091382393483736</v>
      </c>
    </row>
    <row r="17" spans="1:8" ht="30" customHeight="1" x14ac:dyDescent="0.3">
      <c r="A17" s="303">
        <v>7</v>
      </c>
      <c r="B17" s="307" t="s">
        <v>654</v>
      </c>
      <c r="C17" s="305">
        <v>0.25349948613000001</v>
      </c>
      <c r="D17" s="305">
        <v>0</v>
      </c>
      <c r="E17" s="305">
        <v>0.25349948613000001</v>
      </c>
      <c r="F17" s="305">
        <v>0</v>
      </c>
      <c r="G17" s="305">
        <v>0.25352303396999998</v>
      </c>
      <c r="H17" s="308">
        <v>1.0000928910758735</v>
      </c>
    </row>
    <row r="18" spans="1:8" ht="30" customHeight="1" x14ac:dyDescent="0.3">
      <c r="A18" s="303" t="s">
        <v>655</v>
      </c>
      <c r="B18" s="307" t="s">
        <v>656</v>
      </c>
      <c r="C18" s="305">
        <v>0</v>
      </c>
      <c r="D18" s="305">
        <v>0</v>
      </c>
      <c r="E18" s="305">
        <v>0</v>
      </c>
      <c r="F18" s="305">
        <v>0</v>
      </c>
      <c r="G18" s="305">
        <v>0</v>
      </c>
      <c r="H18" s="308">
        <v>0</v>
      </c>
    </row>
    <row r="19" spans="1:8" ht="30" customHeight="1" x14ac:dyDescent="0.3">
      <c r="A19" s="303" t="s">
        <v>283</v>
      </c>
      <c r="B19" s="307" t="s">
        <v>657</v>
      </c>
      <c r="C19" s="305">
        <v>253.49948613000001</v>
      </c>
      <c r="D19" s="305">
        <v>0</v>
      </c>
      <c r="E19" s="305">
        <v>253.49948613000001</v>
      </c>
      <c r="F19" s="305">
        <v>0</v>
      </c>
      <c r="G19" s="305">
        <v>253.52303397</v>
      </c>
      <c r="H19" s="308">
        <v>1.0000928910758735</v>
      </c>
    </row>
    <row r="20" spans="1:8" ht="30" customHeight="1" x14ac:dyDescent="0.3">
      <c r="A20" s="303">
        <v>8</v>
      </c>
      <c r="B20" s="307" t="s">
        <v>262</v>
      </c>
      <c r="C20" s="305">
        <v>14147.166896780001</v>
      </c>
      <c r="D20" s="305">
        <v>1569.9903179300002</v>
      </c>
      <c r="E20" s="305">
        <v>12069.948691989999</v>
      </c>
      <c r="F20" s="305">
        <v>595.91339106999999</v>
      </c>
      <c r="G20" s="305">
        <v>9113.7370153600004</v>
      </c>
      <c r="H20" s="308">
        <v>0.71955125956638977</v>
      </c>
    </row>
    <row r="21" spans="1:8" ht="30" customHeight="1" x14ac:dyDescent="0.3">
      <c r="A21" s="303">
        <v>9</v>
      </c>
      <c r="B21" s="307" t="s">
        <v>658</v>
      </c>
      <c r="C21" s="305">
        <v>7749.7541481099997</v>
      </c>
      <c r="D21" s="305">
        <v>1097.44460521</v>
      </c>
      <c r="E21" s="305">
        <v>7631.3212387900003</v>
      </c>
      <c r="F21" s="305">
        <v>369.92674452</v>
      </c>
      <c r="G21" s="305">
        <v>3187.2698814300006</v>
      </c>
      <c r="H21" s="308">
        <v>0.3983465939411458</v>
      </c>
    </row>
    <row r="22" spans="1:8" ht="30" customHeight="1" x14ac:dyDescent="0.3">
      <c r="A22" s="303" t="s">
        <v>659</v>
      </c>
      <c r="B22" s="307" t="s">
        <v>660</v>
      </c>
      <c r="C22" s="305">
        <v>5910.4103702099992</v>
      </c>
      <c r="D22" s="305">
        <v>49.215076589999995</v>
      </c>
      <c r="E22" s="305">
        <v>5791.9774608899997</v>
      </c>
      <c r="F22" s="305">
        <v>17.17282895</v>
      </c>
      <c r="G22" s="305">
        <v>1647.9291528000003</v>
      </c>
      <c r="H22" s="308">
        <v>0.28367817504776399</v>
      </c>
    </row>
    <row r="23" spans="1:8" ht="30" customHeight="1" x14ac:dyDescent="0.3">
      <c r="A23" s="303" t="s">
        <v>661</v>
      </c>
      <c r="B23" s="307" t="s">
        <v>662</v>
      </c>
      <c r="C23" s="305">
        <v>0</v>
      </c>
      <c r="D23" s="305">
        <v>0</v>
      </c>
      <c r="E23" s="305">
        <v>0</v>
      </c>
      <c r="F23" s="305">
        <v>0</v>
      </c>
      <c r="G23" s="305">
        <v>0</v>
      </c>
      <c r="H23" s="308">
        <v>0</v>
      </c>
    </row>
    <row r="24" spans="1:8" ht="30" customHeight="1" x14ac:dyDescent="0.3">
      <c r="A24" s="303" t="s">
        <v>663</v>
      </c>
      <c r="B24" s="307" t="s">
        <v>664</v>
      </c>
      <c r="C24" s="305">
        <v>298.74348531000004</v>
      </c>
      <c r="D24" s="305">
        <v>0</v>
      </c>
      <c r="E24" s="305">
        <v>298.74348531000004</v>
      </c>
      <c r="F24" s="305">
        <v>0</v>
      </c>
      <c r="G24" s="305">
        <v>152.17149419</v>
      </c>
      <c r="H24" s="308">
        <v>0.50937175762040376</v>
      </c>
    </row>
    <row r="25" spans="1:8" ht="30" customHeight="1" x14ac:dyDescent="0.3">
      <c r="A25" s="303" t="s">
        <v>665</v>
      </c>
      <c r="B25" s="307" t="s">
        <v>666</v>
      </c>
      <c r="C25" s="305">
        <v>413.96294069000004</v>
      </c>
      <c r="D25" s="305">
        <v>10.8377558</v>
      </c>
      <c r="E25" s="305">
        <v>413.96294069000004</v>
      </c>
      <c r="F25" s="305">
        <v>5.3197421599999997</v>
      </c>
      <c r="G25" s="305">
        <v>253.60007626000001</v>
      </c>
      <c r="H25" s="308">
        <v>0.60484271502986542</v>
      </c>
    </row>
    <row r="26" spans="1:8" ht="30" customHeight="1" x14ac:dyDescent="0.3">
      <c r="A26" s="303" t="s">
        <v>667</v>
      </c>
      <c r="B26" s="307" t="s">
        <v>668</v>
      </c>
      <c r="C26" s="305">
        <v>112.16270852</v>
      </c>
      <c r="D26" s="305">
        <v>159.72001346000002</v>
      </c>
      <c r="E26" s="305">
        <v>112.16270852</v>
      </c>
      <c r="F26" s="305">
        <v>67.348831029999999</v>
      </c>
      <c r="G26" s="305">
        <v>210.61264064</v>
      </c>
      <c r="H26" s="308">
        <v>1.1732540491155292</v>
      </c>
    </row>
    <row r="27" spans="1:8" ht="30" customHeight="1" x14ac:dyDescent="0.3">
      <c r="A27" s="303">
        <v>10</v>
      </c>
      <c r="B27" s="307" t="s">
        <v>550</v>
      </c>
      <c r="C27" s="305">
        <v>1256.9723244499999</v>
      </c>
      <c r="D27" s="305">
        <v>9.4373234700000008</v>
      </c>
      <c r="E27" s="305">
        <v>1068.15567577</v>
      </c>
      <c r="F27" s="305">
        <v>8.4858744999999995</v>
      </c>
      <c r="G27" s="305">
        <v>1313.2271364800001</v>
      </c>
      <c r="H27" s="308">
        <v>1.2197440607328125</v>
      </c>
    </row>
    <row r="28" spans="1:8" ht="30" customHeight="1" x14ac:dyDescent="0.3">
      <c r="A28" s="303" t="s">
        <v>669</v>
      </c>
      <c r="B28" s="307" t="s">
        <v>670</v>
      </c>
      <c r="C28" s="305">
        <v>0</v>
      </c>
      <c r="D28" s="305">
        <v>0</v>
      </c>
      <c r="E28" s="305">
        <v>0</v>
      </c>
      <c r="F28" s="305">
        <v>0</v>
      </c>
      <c r="G28" s="305">
        <v>0</v>
      </c>
      <c r="H28" s="308">
        <v>0</v>
      </c>
    </row>
    <row r="29" spans="1:8" ht="30" customHeight="1" x14ac:dyDescent="0.3">
      <c r="A29" s="303" t="s">
        <v>671</v>
      </c>
      <c r="B29" s="307" t="s">
        <v>268</v>
      </c>
      <c r="C29" s="305">
        <v>0</v>
      </c>
      <c r="D29" s="305">
        <v>0</v>
      </c>
      <c r="E29" s="305">
        <v>0</v>
      </c>
      <c r="F29" s="305">
        <v>0</v>
      </c>
      <c r="G29" s="305">
        <v>0</v>
      </c>
      <c r="H29" s="308">
        <v>0</v>
      </c>
    </row>
    <row r="30" spans="1:8" ht="30" customHeight="1" x14ac:dyDescent="0.3">
      <c r="A30" s="303" t="s">
        <v>672</v>
      </c>
      <c r="B30" s="307" t="s">
        <v>673</v>
      </c>
      <c r="C30" s="305">
        <v>3858.6584274699999</v>
      </c>
      <c r="D30" s="305">
        <v>0</v>
      </c>
      <c r="E30" s="305">
        <v>3858.6584274699999</v>
      </c>
      <c r="F30" s="305">
        <v>0</v>
      </c>
      <c r="G30" s="305">
        <v>1731.6744216700001</v>
      </c>
      <c r="H30" s="308">
        <v>0.44877629212840281</v>
      </c>
    </row>
    <row r="31" spans="1:8" ht="30" customHeight="1" x14ac:dyDescent="0.3">
      <c r="A31" s="295">
        <v>12</v>
      </c>
      <c r="B31" s="296" t="s">
        <v>674</v>
      </c>
      <c r="C31" s="310">
        <v>101653.77964728</v>
      </c>
      <c r="D31" s="310">
        <v>9949.9369122299995</v>
      </c>
      <c r="E31" s="310">
        <v>101619.5902199</v>
      </c>
      <c r="F31" s="310">
        <v>2865.8922341199996</v>
      </c>
      <c r="G31" s="310">
        <v>24770.830714790001</v>
      </c>
      <c r="H31" s="309">
        <v>0.23707437754035049</v>
      </c>
    </row>
  </sheetData>
  <sheetProtection algorithmName="SHA-512" hashValue="5tY0pBOH39/ytP1sdaXWcJQAt+KRUO9cu9ZhHu9gRyMEmZysf32vDMWo4cM4Y2hD+LUHSQRez4oE0+vXs9p+9Q==" saltValue="zZA3+LlCOZ2FefbdW3pakQ==" spinCount="100000" sheet="1" objects="1" scenarios="1"/>
  <mergeCells count="4">
    <mergeCell ref="B4:B6"/>
    <mergeCell ref="C4:D4"/>
    <mergeCell ref="E4:F4"/>
    <mergeCell ref="G4:H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1037-1D1A-4395-861F-394FAA58B583}">
  <sheetPr>
    <tabColor theme="4" tint="0.79998168889431442"/>
  </sheetPr>
  <dimension ref="A1:D7"/>
  <sheetViews>
    <sheetView workbookViewId="0">
      <selection activeCell="B7" sqref="B7"/>
    </sheetView>
  </sheetViews>
  <sheetFormatPr defaultRowHeight="18.75" x14ac:dyDescent="0.3"/>
  <cols>
    <col min="1" max="16384" width="9.140625" style="314"/>
  </cols>
  <sheetData>
    <row r="1" spans="1:4" x14ac:dyDescent="0.3">
      <c r="A1" s="319" t="s">
        <v>782</v>
      </c>
    </row>
    <row r="3" spans="1:4" x14ac:dyDescent="0.3">
      <c r="B3" s="316" t="s">
        <v>696</v>
      </c>
      <c r="C3" s="315" t="s">
        <v>140</v>
      </c>
      <c r="D3" s="314" t="s">
        <v>697</v>
      </c>
    </row>
    <row r="5" spans="1:4" x14ac:dyDescent="0.3">
      <c r="B5" s="316" t="s">
        <v>738</v>
      </c>
      <c r="C5" s="315" t="s">
        <v>140</v>
      </c>
      <c r="D5" s="314" t="s">
        <v>739</v>
      </c>
    </row>
    <row r="7" spans="1:4" x14ac:dyDescent="0.3">
      <c r="B7" s="316" t="s">
        <v>690</v>
      </c>
      <c r="C7" s="315" t="s">
        <v>140</v>
      </c>
      <c r="D7" s="314" t="s">
        <v>139</v>
      </c>
    </row>
  </sheetData>
  <sheetProtection algorithmName="SHA-512" hashValue="MQUaUB3wmJFC7ozVFW0NIfqLNCn9IQwGEWTNExo3suJeSPqKW8+e4elr3PAyqI1iFoonhm+/NwfvyHhMpMto/g==" saltValue="De121feqXlVTCiak/HLpFg==" spinCount="100000" sheet="1" objects="1" scenarios="1"/>
  <hyperlinks>
    <hyperlink ref="B3" location="'CR6'!A1" display="CR6" xr:uid="{F15A0131-F53C-4132-B509-A5C81538A89A}"/>
    <hyperlink ref="B5" location="'CR7-A'!A1" display="CR7-A" xr:uid="{47887D9D-0D1D-4200-8486-0AF691865728}"/>
    <hyperlink ref="B7" location="'CR8'!A1" display="CR8" xr:uid="{48DC2A61-025E-429A-A1FE-7E282283FB05}"/>
    <hyperlink ref="A1" location="'Spis treści'!A1" display="POWRÓT" xr:uid="{D3D1A3C0-638E-477D-8B8D-620D19D7092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FEF4-1AA7-46A1-B48C-67DEA7AE42BE}">
  <sheetPr>
    <tabColor theme="7" tint="0.79998168889431442"/>
  </sheetPr>
  <dimension ref="A2:N81"/>
  <sheetViews>
    <sheetView workbookViewId="0"/>
  </sheetViews>
  <sheetFormatPr defaultRowHeight="15" x14ac:dyDescent="0.3"/>
  <cols>
    <col min="1" max="1" width="16.42578125" style="27" customWidth="1"/>
    <col min="2" max="14" width="14" style="27" customWidth="1"/>
    <col min="15" max="16384" width="9.140625" style="27"/>
  </cols>
  <sheetData>
    <row r="2" spans="1:14" ht="15.75" x14ac:dyDescent="0.3">
      <c r="A2" s="445" t="s">
        <v>737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</row>
    <row r="4" spans="1:14" ht="15.75" thickBot="1" x14ac:dyDescent="0.35">
      <c r="N4" s="1" t="s">
        <v>212</v>
      </c>
    </row>
    <row r="5" spans="1:14" ht="108.75" thickBot="1" x14ac:dyDescent="0.35">
      <c r="A5" s="320" t="s">
        <v>698</v>
      </c>
      <c r="B5" s="320" t="s">
        <v>699</v>
      </c>
      <c r="C5" s="320" t="s">
        <v>641</v>
      </c>
      <c r="D5" s="320" t="s">
        <v>700</v>
      </c>
      <c r="E5" s="320" t="s">
        <v>701</v>
      </c>
      <c r="F5" s="320" t="s">
        <v>702</v>
      </c>
      <c r="G5" s="320" t="s">
        <v>703</v>
      </c>
      <c r="H5" s="320" t="s">
        <v>704</v>
      </c>
      <c r="I5" s="320" t="s">
        <v>705</v>
      </c>
      <c r="J5" s="320" t="s">
        <v>706</v>
      </c>
      <c r="K5" s="320" t="s">
        <v>707</v>
      </c>
      <c r="L5" s="320" t="s">
        <v>708</v>
      </c>
      <c r="M5" s="320" t="s">
        <v>709</v>
      </c>
      <c r="N5" s="320" t="s">
        <v>710</v>
      </c>
    </row>
    <row r="6" spans="1:14" ht="16.5" thickTop="1" thickBot="1" x14ac:dyDescent="0.35">
      <c r="A6" s="321" t="s">
        <v>711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</row>
    <row r="7" spans="1:14" ht="15.75" thickBot="1" x14ac:dyDescent="0.35">
      <c r="A7" s="323"/>
      <c r="B7" s="323" t="s">
        <v>712</v>
      </c>
      <c r="C7" s="324">
        <v>22707.299129484003</v>
      </c>
      <c r="D7" s="324">
        <v>2963.6897172234403</v>
      </c>
      <c r="E7" s="325">
        <v>0.59363229263712103</v>
      </c>
      <c r="F7" s="324">
        <v>24466.641050625902</v>
      </c>
      <c r="G7" s="326">
        <v>8.1804615057351395E-4</v>
      </c>
      <c r="H7" s="324">
        <v>570695</v>
      </c>
      <c r="I7" s="326">
        <v>0.41391862227106402</v>
      </c>
      <c r="J7" s="324">
        <v>0</v>
      </c>
      <c r="K7" s="324">
        <v>1816.5452697896699</v>
      </c>
      <c r="L7" s="327">
        <v>7.4245797207344866E-2</v>
      </c>
      <c r="M7" s="324">
        <v>8.4000508351806111</v>
      </c>
      <c r="N7" s="324">
        <v>-17.939229234978601</v>
      </c>
    </row>
    <row r="8" spans="1:14" ht="15.75" thickBot="1" x14ac:dyDescent="0.35">
      <c r="A8" s="323"/>
      <c r="B8" s="328" t="s">
        <v>713</v>
      </c>
      <c r="C8" s="324">
        <v>22112.782299650898</v>
      </c>
      <c r="D8" s="324">
        <v>363.23669558494004</v>
      </c>
      <c r="E8" s="325">
        <v>0.40253451933029899</v>
      </c>
      <c r="F8" s="324">
        <v>22258.997608341702</v>
      </c>
      <c r="G8" s="326">
        <v>8.0000000000001804E-4</v>
      </c>
      <c r="H8" s="324">
        <v>108881</v>
      </c>
      <c r="I8" s="326">
        <v>0.38796613208929498</v>
      </c>
      <c r="J8" s="324">
        <v>0</v>
      </c>
      <c r="K8" s="324">
        <v>1726.7741213194799</v>
      </c>
      <c r="L8" s="327">
        <v>7.7576454775859283E-2</v>
      </c>
      <c r="M8" s="324">
        <v>6.9085896861936806</v>
      </c>
      <c r="N8" s="324">
        <v>-13.033817864968199</v>
      </c>
    </row>
    <row r="9" spans="1:14" ht="15.75" thickBot="1" x14ac:dyDescent="0.35">
      <c r="A9" s="323"/>
      <c r="B9" s="328" t="s">
        <v>714</v>
      </c>
      <c r="C9" s="324">
        <v>594.51682983031992</v>
      </c>
      <c r="D9" s="324">
        <v>2600.4530216387998</v>
      </c>
      <c r="E9" s="325">
        <v>0.620325227726366</v>
      </c>
      <c r="F9" s="324">
        <v>2207.6434422654702</v>
      </c>
      <c r="G9" s="326">
        <v>1.00000000000002E-3</v>
      </c>
      <c r="H9" s="324">
        <v>461814</v>
      </c>
      <c r="I9" s="326">
        <v>0.67558969008860004</v>
      </c>
      <c r="J9" s="324">
        <v>0</v>
      </c>
      <c r="K9" s="324">
        <v>89.771148470010587</v>
      </c>
      <c r="L9" s="327"/>
      <c r="M9" s="324">
        <v>1.4914611489859602</v>
      </c>
      <c r="N9" s="324">
        <v>-4.9054113700018496</v>
      </c>
    </row>
    <row r="10" spans="1:14" ht="15.75" thickBot="1" x14ac:dyDescent="0.35">
      <c r="A10" s="323"/>
      <c r="B10" s="323" t="s">
        <v>715</v>
      </c>
      <c r="C10" s="324">
        <v>3212.13017730406</v>
      </c>
      <c r="D10" s="324">
        <v>369.45693937961204</v>
      </c>
      <c r="E10" s="325">
        <v>0.64589185536960403</v>
      </c>
      <c r="F10" s="324">
        <v>3450.75940534242</v>
      </c>
      <c r="G10" s="326">
        <v>1.8670192656878399E-3</v>
      </c>
      <c r="H10" s="324">
        <v>88210</v>
      </c>
      <c r="I10" s="326">
        <v>0.45571865180451598</v>
      </c>
      <c r="J10" s="324">
        <v>0</v>
      </c>
      <c r="K10" s="324">
        <v>507.84686242149598</v>
      </c>
      <c r="L10" s="327">
        <v>0.14716959450585115</v>
      </c>
      <c r="M10" s="324">
        <v>2.9441870703630801</v>
      </c>
      <c r="N10" s="324">
        <v>-10.060148490551901</v>
      </c>
    </row>
    <row r="11" spans="1:14" ht="15.75" thickBot="1" x14ac:dyDescent="0.35">
      <c r="A11" s="323"/>
      <c r="B11" s="323" t="s">
        <v>716</v>
      </c>
      <c r="C11" s="324">
        <v>1836.95904918824</v>
      </c>
      <c r="D11" s="324">
        <v>218.61656952943599</v>
      </c>
      <c r="E11" s="325">
        <v>0.67882365824805802</v>
      </c>
      <c r="F11" s="324">
        <v>1985.3611485788801</v>
      </c>
      <c r="G11" s="326">
        <v>3.8999999999999499E-3</v>
      </c>
      <c r="H11" s="324">
        <v>59950</v>
      </c>
      <c r="I11" s="326">
        <v>0.47648642232828697</v>
      </c>
      <c r="J11" s="324">
        <v>0</v>
      </c>
      <c r="K11" s="324">
        <v>497.97944312376598</v>
      </c>
      <c r="L11" s="327">
        <v>0.25082562106154804</v>
      </c>
      <c r="M11" s="324">
        <v>3.6893907597921203</v>
      </c>
      <c r="N11" s="324">
        <v>-10.35850534811</v>
      </c>
    </row>
    <row r="12" spans="1:14" ht="15.75" thickBot="1" x14ac:dyDescent="0.35">
      <c r="A12" s="323"/>
      <c r="B12" s="323" t="s">
        <v>717</v>
      </c>
      <c r="C12" s="324">
        <v>1257.6460003345201</v>
      </c>
      <c r="D12" s="324">
        <v>154.84692933685403</v>
      </c>
      <c r="E12" s="325">
        <v>0.69907969434811101</v>
      </c>
      <c r="F12" s="324">
        <v>1365.89634432605</v>
      </c>
      <c r="G12" s="326">
        <v>7.1000000000000603E-3</v>
      </c>
      <c r="H12" s="324">
        <v>47820</v>
      </c>
      <c r="I12" s="326">
        <v>0.49854797419069602</v>
      </c>
      <c r="J12" s="324">
        <v>0</v>
      </c>
      <c r="K12" s="324">
        <v>515.359736772676</v>
      </c>
      <c r="L12" s="327">
        <v>0.37730515856015473</v>
      </c>
      <c r="M12" s="324">
        <v>4.8348507693171907</v>
      </c>
      <c r="N12" s="324">
        <v>-12.423273465338902</v>
      </c>
    </row>
    <row r="13" spans="1:14" ht="15.75" thickBot="1" x14ac:dyDescent="0.35">
      <c r="A13" s="323"/>
      <c r="B13" s="323" t="s">
        <v>718</v>
      </c>
      <c r="C13" s="324">
        <v>1886.05280718941</v>
      </c>
      <c r="D13" s="324">
        <v>178.681681324225</v>
      </c>
      <c r="E13" s="325">
        <v>0.72798687036637899</v>
      </c>
      <c r="F13" s="324">
        <v>2016.1307251960002</v>
      </c>
      <c r="G13" s="326">
        <v>1.6661993465590701E-2</v>
      </c>
      <c r="H13" s="324">
        <v>71608</v>
      </c>
      <c r="I13" s="326">
        <v>0.51489778237539996</v>
      </c>
      <c r="J13" s="324">
        <v>0</v>
      </c>
      <c r="K13" s="324">
        <v>1335.0771789707101</v>
      </c>
      <c r="L13" s="327">
        <v>0.66219772472388627</v>
      </c>
      <c r="M13" s="324">
        <v>17.3713823381296</v>
      </c>
      <c r="N13" s="324">
        <v>-32.128771166528999</v>
      </c>
    </row>
    <row r="14" spans="1:14" ht="15.75" thickBot="1" x14ac:dyDescent="0.35">
      <c r="A14" s="323"/>
      <c r="B14" s="328" t="s">
        <v>719</v>
      </c>
      <c r="C14" s="324">
        <v>1133.6169808428099</v>
      </c>
      <c r="D14" s="324">
        <v>109.78524404027101</v>
      </c>
      <c r="E14" s="325">
        <v>0.726910857931653</v>
      </c>
      <c r="F14" s="324">
        <v>1213.4210667957398</v>
      </c>
      <c r="G14" s="326">
        <v>1.27999999999996E-2</v>
      </c>
      <c r="H14" s="324">
        <v>41294</v>
      </c>
      <c r="I14" s="326">
        <v>0.50856429865788</v>
      </c>
      <c r="J14" s="324">
        <v>0</v>
      </c>
      <c r="K14" s="324">
        <v>688.4424326714211</v>
      </c>
      <c r="L14" s="327">
        <v>0.56735658503884334</v>
      </c>
      <c r="M14" s="324">
        <v>7.8989137127891498</v>
      </c>
      <c r="N14" s="324">
        <v>-15.945809702542299</v>
      </c>
    </row>
    <row r="15" spans="1:14" ht="15.75" thickBot="1" x14ac:dyDescent="0.35">
      <c r="A15" s="323"/>
      <c r="B15" s="328" t="s">
        <v>720</v>
      </c>
      <c r="C15" s="324">
        <v>752.43582634660606</v>
      </c>
      <c r="D15" s="324">
        <v>68.896437283946995</v>
      </c>
      <c r="E15" s="325">
        <v>0.72970147699041299</v>
      </c>
      <c r="F15" s="324">
        <v>802.70965840028794</v>
      </c>
      <c r="G15" s="326">
        <v>2.2499999999999801E-2</v>
      </c>
      <c r="H15" s="324">
        <v>30314</v>
      </c>
      <c r="I15" s="326">
        <v>0.52447183257976704</v>
      </c>
      <c r="J15" s="324">
        <v>0</v>
      </c>
      <c r="K15" s="324">
        <v>646.63474629926202</v>
      </c>
      <c r="L15" s="327">
        <v>0.80556492566432292</v>
      </c>
      <c r="M15" s="324">
        <v>9.4724686253402481</v>
      </c>
      <c r="N15" s="324">
        <v>-16.1829614639861</v>
      </c>
    </row>
    <row r="16" spans="1:14" ht="15.75" thickBot="1" x14ac:dyDescent="0.35">
      <c r="A16" s="323"/>
      <c r="B16" s="323" t="s">
        <v>721</v>
      </c>
      <c r="C16" s="324">
        <v>1147.3212421324099</v>
      </c>
      <c r="D16" s="324">
        <v>203.942926271457</v>
      </c>
      <c r="E16" s="325">
        <v>0.54929815919219105</v>
      </c>
      <c r="F16" s="324">
        <v>1259.3467161016199</v>
      </c>
      <c r="G16" s="326">
        <v>5.8223114071120699E-2</v>
      </c>
      <c r="H16" s="324">
        <v>55878</v>
      </c>
      <c r="I16" s="326">
        <v>0.55437626135222695</v>
      </c>
      <c r="J16" s="324">
        <v>0</v>
      </c>
      <c r="K16" s="324">
        <v>1697.8923730969602</v>
      </c>
      <c r="L16" s="327">
        <v>1.3482326601469081</v>
      </c>
      <c r="M16" s="324">
        <v>41.033037997013899</v>
      </c>
      <c r="N16" s="324">
        <v>-41.1136681883956</v>
      </c>
    </row>
    <row r="17" spans="1:14" ht="15.75" thickBot="1" x14ac:dyDescent="0.35">
      <c r="A17" s="323"/>
      <c r="B17" s="328" t="s">
        <v>722</v>
      </c>
      <c r="C17" s="324">
        <v>565.72419477088113</v>
      </c>
      <c r="D17" s="324">
        <v>43.212489709813596</v>
      </c>
      <c r="E17" s="325">
        <v>0.74823446056612997</v>
      </c>
      <c r="F17" s="324">
        <v>598.05726868603301</v>
      </c>
      <c r="G17" s="326">
        <v>3.7999999999999597E-2</v>
      </c>
      <c r="H17" s="324">
        <v>24284</v>
      </c>
      <c r="I17" s="326">
        <v>0.54020216612849203</v>
      </c>
      <c r="J17" s="324">
        <v>0</v>
      </c>
      <c r="K17" s="324">
        <v>658.13600038482502</v>
      </c>
      <c r="L17" s="327">
        <v>1.1004564861000494</v>
      </c>
      <c r="M17" s="324">
        <v>12.2767296164972</v>
      </c>
      <c r="N17" s="324">
        <v>-16.022977656595</v>
      </c>
    </row>
    <row r="18" spans="1:14" ht="15.75" thickBot="1" x14ac:dyDescent="0.35">
      <c r="A18" s="323"/>
      <c r="B18" s="328" t="s">
        <v>723</v>
      </c>
      <c r="C18" s="324">
        <v>581.59704736153196</v>
      </c>
      <c r="D18" s="324">
        <v>160.73043656163901</v>
      </c>
      <c r="E18" s="325">
        <v>0.49581399614302202</v>
      </c>
      <c r="F18" s="324">
        <v>661.28944741557802</v>
      </c>
      <c r="G18" s="326">
        <v>7.6512503706729698E-2</v>
      </c>
      <c r="H18" s="324">
        <v>31594</v>
      </c>
      <c r="I18" s="326">
        <v>0.56719503641168201</v>
      </c>
      <c r="J18" s="324">
        <v>0</v>
      </c>
      <c r="K18" s="324">
        <v>1039.7563727121399</v>
      </c>
      <c r="L18" s="327">
        <v>1.5723165956687641</v>
      </c>
      <c r="M18" s="324">
        <v>28.7563083805166</v>
      </c>
      <c r="N18" s="324">
        <v>-25.090690531801599</v>
      </c>
    </row>
    <row r="19" spans="1:14" ht="15.75" thickBot="1" x14ac:dyDescent="0.35">
      <c r="A19" s="323"/>
      <c r="B19" s="323" t="s">
        <v>724</v>
      </c>
      <c r="C19" s="324">
        <v>486.00626892385202</v>
      </c>
      <c r="D19" s="324">
        <v>15.724460651298502</v>
      </c>
      <c r="E19" s="325">
        <v>0.77535367076705597</v>
      </c>
      <c r="F19" s="324">
        <v>498.19828721113504</v>
      </c>
      <c r="G19" s="326">
        <v>0.23356746998456199</v>
      </c>
      <c r="H19" s="324">
        <v>27016</v>
      </c>
      <c r="I19" s="326">
        <v>0.60592364181188896</v>
      </c>
      <c r="J19" s="324">
        <v>0</v>
      </c>
      <c r="K19" s="324">
        <v>1068.6883123134601</v>
      </c>
      <c r="L19" s="327">
        <v>2.145106355736131</v>
      </c>
      <c r="M19" s="324">
        <v>70.707778556698898</v>
      </c>
      <c r="N19" s="324">
        <v>-40.175195102084402</v>
      </c>
    </row>
    <row r="20" spans="1:14" ht="15.75" thickBot="1" x14ac:dyDescent="0.35">
      <c r="A20" s="323"/>
      <c r="B20" s="328" t="s">
        <v>725</v>
      </c>
      <c r="C20" s="324">
        <v>347.19844160463902</v>
      </c>
      <c r="D20" s="324">
        <v>13.064923778909501</v>
      </c>
      <c r="E20" s="325">
        <v>0.876901290734038</v>
      </c>
      <c r="F20" s="324">
        <v>358.655090121863</v>
      </c>
      <c r="G20" s="326">
        <v>0.15490000000000001</v>
      </c>
      <c r="H20" s="324">
        <v>20142</v>
      </c>
      <c r="I20" s="326">
        <v>0.61196028627787702</v>
      </c>
      <c r="J20" s="324">
        <v>0</v>
      </c>
      <c r="K20" s="324">
        <v>752.20330311610303</v>
      </c>
      <c r="L20" s="327">
        <v>2.0972887987189059</v>
      </c>
      <c r="M20" s="324">
        <v>33.997865834866701</v>
      </c>
      <c r="N20" s="324">
        <v>-28.974437983103499</v>
      </c>
    </row>
    <row r="21" spans="1:14" ht="15.75" thickBot="1" x14ac:dyDescent="0.35">
      <c r="A21" s="323"/>
      <c r="B21" s="328" t="s">
        <v>726</v>
      </c>
      <c r="C21" s="324">
        <v>11.257239619988198</v>
      </c>
      <c r="D21" s="324">
        <v>0.69377814999963006</v>
      </c>
      <c r="E21" s="325">
        <v>0.240305771900025</v>
      </c>
      <c r="F21" s="324">
        <v>11.4239585151438</v>
      </c>
      <c r="G21" s="326">
        <v>0.26429999999999998</v>
      </c>
      <c r="H21" s="324">
        <v>1153</v>
      </c>
      <c r="I21" s="326">
        <v>0.82619355093400504</v>
      </c>
      <c r="J21" s="324">
        <v>0</v>
      </c>
      <c r="K21" s="324">
        <v>27.2267369895361</v>
      </c>
      <c r="L21" s="327">
        <v>2.3833014583731078</v>
      </c>
      <c r="M21" s="324">
        <v>2.4945693450116502</v>
      </c>
      <c r="N21" s="324">
        <v>-1.33614534000143</v>
      </c>
    </row>
    <row r="22" spans="1:14" ht="15.75" thickBot="1" x14ac:dyDescent="0.35">
      <c r="A22" s="323"/>
      <c r="B22" s="328" t="s">
        <v>727</v>
      </c>
      <c r="C22" s="324">
        <v>127.55058769922499</v>
      </c>
      <c r="D22" s="324">
        <v>1.96575872238933</v>
      </c>
      <c r="E22" s="325">
        <v>0.28927805910719001</v>
      </c>
      <c r="F22" s="324">
        <v>128.11923857413001</v>
      </c>
      <c r="G22" s="326">
        <v>0.45104769933268701</v>
      </c>
      <c r="H22" s="324">
        <v>5721</v>
      </c>
      <c r="I22" s="326">
        <v>0.56938402745706296</v>
      </c>
      <c r="J22" s="324">
        <v>0</v>
      </c>
      <c r="K22" s="324">
        <v>289.25827220782099</v>
      </c>
      <c r="L22" s="327">
        <v>2.2577270629067598</v>
      </c>
      <c r="M22" s="324">
        <v>34.215343376820897</v>
      </c>
      <c r="N22" s="324">
        <v>-9.8646117789793699</v>
      </c>
    </row>
    <row r="23" spans="1:14" ht="15.75" thickBot="1" x14ac:dyDescent="0.35">
      <c r="A23" s="323"/>
      <c r="B23" s="323" t="s">
        <v>728</v>
      </c>
      <c r="C23" s="324">
        <v>856.48283189962194</v>
      </c>
      <c r="D23" s="324">
        <v>7.9901361764868799</v>
      </c>
      <c r="E23" s="325">
        <v>1.5389834887808301E-2</v>
      </c>
      <c r="F23" s="324">
        <v>856.60579875225199</v>
      </c>
      <c r="G23" s="326">
        <v>1</v>
      </c>
      <c r="H23" s="324">
        <v>19877</v>
      </c>
      <c r="I23" s="326">
        <v>0.71663558646558001</v>
      </c>
      <c r="J23" s="324">
        <v>0</v>
      </c>
      <c r="K23" s="324">
        <v>1027.0898866616999</v>
      </c>
      <c r="L23" s="327">
        <v>1.199022803905575</v>
      </c>
      <c r="M23" s="324">
        <v>613.87419895863695</v>
      </c>
      <c r="N23" s="324">
        <v>-441.69133654607305</v>
      </c>
    </row>
    <row r="24" spans="1:14" ht="15.75" thickBot="1" x14ac:dyDescent="0.35">
      <c r="A24" s="321" t="s">
        <v>711</v>
      </c>
      <c r="B24" s="329" t="s">
        <v>729</v>
      </c>
      <c r="C24" s="330">
        <v>33875.903775379971</v>
      </c>
      <c r="D24" s="330">
        <v>4128.6738205441079</v>
      </c>
      <c r="E24" s="331"/>
      <c r="F24" s="330">
        <v>36397.137763345396</v>
      </c>
      <c r="G24" s="331"/>
      <c r="H24" s="330">
        <v>968070</v>
      </c>
      <c r="I24" s="331"/>
      <c r="J24" s="331"/>
      <c r="K24" s="330">
        <v>9535.1673754638978</v>
      </c>
      <c r="L24" s="331">
        <v>0.26197574758382552</v>
      </c>
      <c r="M24" s="330">
        <v>833.56265584183154</v>
      </c>
      <c r="N24" s="330">
        <v>-646.06532264414579</v>
      </c>
    </row>
    <row r="25" spans="1:14" ht="15.75" thickBot="1" x14ac:dyDescent="0.35">
      <c r="A25" s="329" t="s">
        <v>730</v>
      </c>
      <c r="B25" s="323"/>
      <c r="C25" s="324"/>
      <c r="D25" s="324"/>
      <c r="E25" s="327"/>
      <c r="F25" s="324"/>
      <c r="G25" s="327"/>
      <c r="H25" s="324"/>
      <c r="I25" s="327"/>
      <c r="J25" s="327"/>
      <c r="K25" s="324"/>
      <c r="L25" s="327"/>
      <c r="M25" s="324"/>
      <c r="N25" s="324"/>
    </row>
    <row r="26" spans="1:14" ht="15.75" thickBot="1" x14ac:dyDescent="0.35">
      <c r="A26" s="323"/>
      <c r="B26" s="323" t="s">
        <v>712</v>
      </c>
      <c r="C26" s="324">
        <v>5.1102584699909404</v>
      </c>
      <c r="D26" s="324">
        <v>0</v>
      </c>
      <c r="E26" s="325">
        <v>0</v>
      </c>
      <c r="F26" s="324">
        <v>5.1102584692299402</v>
      </c>
      <c r="G26" s="326">
        <v>8.0000000000000004E-4</v>
      </c>
      <c r="H26" s="324">
        <v>13</v>
      </c>
      <c r="I26" s="326">
        <v>0.33690322033431003</v>
      </c>
      <c r="J26" s="324">
        <v>0</v>
      </c>
      <c r="K26" s="324">
        <v>0.26230268531053097</v>
      </c>
      <c r="L26" s="327">
        <v>5.1328653313705501E-2</v>
      </c>
      <c r="M26" s="324">
        <v>1.3773300280194001E-3</v>
      </c>
      <c r="N26" s="324">
        <v>-1.75510000002117E-3</v>
      </c>
    </row>
    <row r="27" spans="1:14" ht="15.75" thickBot="1" x14ac:dyDescent="0.35">
      <c r="A27" s="323"/>
      <c r="B27" s="323" t="s">
        <v>713</v>
      </c>
      <c r="C27" s="324">
        <v>5.1102584699909404</v>
      </c>
      <c r="D27" s="324">
        <v>0</v>
      </c>
      <c r="E27" s="325">
        <v>0</v>
      </c>
      <c r="F27" s="324">
        <v>5.1102584692299402</v>
      </c>
      <c r="G27" s="326">
        <v>8.0000000000000004E-4</v>
      </c>
      <c r="H27" s="324">
        <v>13</v>
      </c>
      <c r="I27" s="326">
        <v>0.33690322033431003</v>
      </c>
      <c r="J27" s="324">
        <v>0</v>
      </c>
      <c r="K27" s="324">
        <v>0.26230268531053097</v>
      </c>
      <c r="L27" s="327">
        <v>5.1328653313705501E-2</v>
      </c>
      <c r="M27" s="324">
        <v>1.3773300280194001E-3</v>
      </c>
      <c r="N27" s="324">
        <v>-1.75510000002117E-3</v>
      </c>
    </row>
    <row r="28" spans="1:14" ht="15.75" thickBot="1" x14ac:dyDescent="0.35">
      <c r="A28" s="323"/>
      <c r="B28" s="323" t="s">
        <v>714</v>
      </c>
      <c r="C28" s="324">
        <v>0</v>
      </c>
      <c r="D28" s="324">
        <v>0</v>
      </c>
      <c r="E28" s="325">
        <v>0</v>
      </c>
      <c r="F28" s="324">
        <v>0</v>
      </c>
      <c r="G28" s="326">
        <v>0</v>
      </c>
      <c r="H28" s="324">
        <v>0</v>
      </c>
      <c r="I28" s="326">
        <v>0</v>
      </c>
      <c r="J28" s="324">
        <v>0</v>
      </c>
      <c r="K28" s="324">
        <v>0</v>
      </c>
      <c r="L28" s="327"/>
      <c r="M28" s="324">
        <v>0</v>
      </c>
      <c r="N28" s="324">
        <v>0</v>
      </c>
    </row>
    <row r="29" spans="1:14" ht="15.75" thickBot="1" x14ac:dyDescent="0.35">
      <c r="A29" s="323"/>
      <c r="B29" s="323" t="s">
        <v>715</v>
      </c>
      <c r="C29" s="324">
        <v>7.3158134600306601</v>
      </c>
      <c r="D29" s="324">
        <v>2.73044700000417E-2</v>
      </c>
      <c r="E29" s="325">
        <v>0.4</v>
      </c>
      <c r="F29" s="324">
        <v>7.3267352483903894</v>
      </c>
      <c r="G29" s="326">
        <v>2.0984041309084502E-3</v>
      </c>
      <c r="H29" s="324">
        <v>18</v>
      </c>
      <c r="I29" s="326">
        <v>0.33605853713286499</v>
      </c>
      <c r="J29" s="324">
        <v>0</v>
      </c>
      <c r="K29" s="324">
        <v>0.77717072217706906</v>
      </c>
      <c r="L29" s="327">
        <v>0.10607326398859653</v>
      </c>
      <c r="M29" s="324">
        <v>5.1641767355435405E-3</v>
      </c>
      <c r="N29" s="324">
        <v>-1.6973433072831E-3</v>
      </c>
    </row>
    <row r="30" spans="1:14" ht="15.75" thickBot="1" x14ac:dyDescent="0.35">
      <c r="A30" s="323"/>
      <c r="B30" s="323" t="s">
        <v>716</v>
      </c>
      <c r="C30" s="324">
        <v>1.7926780300035301</v>
      </c>
      <c r="D30" s="324">
        <v>0</v>
      </c>
      <c r="E30" s="325">
        <v>0</v>
      </c>
      <c r="F30" s="324">
        <v>1.79267802986779</v>
      </c>
      <c r="G30" s="326">
        <v>3.8999999999999998E-3</v>
      </c>
      <c r="H30" s="324">
        <v>11</v>
      </c>
      <c r="I30" s="326">
        <v>0.32815357213000002</v>
      </c>
      <c r="J30" s="324">
        <v>0</v>
      </c>
      <c r="K30" s="324">
        <v>0.292901409902809</v>
      </c>
      <c r="L30" s="327">
        <v>0.16338762735013296</v>
      </c>
      <c r="M30" s="324">
        <v>2.29426742680234E-3</v>
      </c>
      <c r="N30" s="324">
        <v>-5.2211815244016802E-3</v>
      </c>
    </row>
    <row r="31" spans="1:14" ht="15.75" thickBot="1" x14ac:dyDescent="0.35">
      <c r="A31" s="323"/>
      <c r="B31" s="323" t="s">
        <v>717</v>
      </c>
      <c r="C31" s="324">
        <v>11.6296135499865</v>
      </c>
      <c r="D31" s="324">
        <v>1.2027898599882201</v>
      </c>
      <c r="E31" s="325">
        <v>0.4</v>
      </c>
      <c r="F31" s="324">
        <v>12.110729493157599</v>
      </c>
      <c r="G31" s="326">
        <v>7.1000000000000004E-3</v>
      </c>
      <c r="H31" s="324">
        <v>30</v>
      </c>
      <c r="I31" s="326">
        <v>0.33674927748368799</v>
      </c>
      <c r="J31" s="324">
        <v>0</v>
      </c>
      <c r="K31" s="324">
        <v>3.0903379355807403</v>
      </c>
      <c r="L31" s="327">
        <v>0.25517355806904446</v>
      </c>
      <c r="M31" s="324">
        <v>2.8956079634661003E-2</v>
      </c>
      <c r="N31" s="324">
        <v>-1.6891928453632701E-2</v>
      </c>
    </row>
    <row r="32" spans="1:14" ht="15.75" thickBot="1" x14ac:dyDescent="0.35">
      <c r="A32" s="323"/>
      <c r="B32" s="323" t="s">
        <v>718</v>
      </c>
      <c r="C32" s="324">
        <v>17.221578360036499</v>
      </c>
      <c r="D32" s="324">
        <v>0.292835670001034</v>
      </c>
      <c r="E32" s="325">
        <v>0.4</v>
      </c>
      <c r="F32" s="324">
        <v>17.338712627168199</v>
      </c>
      <c r="G32" s="326">
        <v>1.7123766471871499E-2</v>
      </c>
      <c r="H32" s="324">
        <v>39</v>
      </c>
      <c r="I32" s="326">
        <v>0.33523247175100201</v>
      </c>
      <c r="J32" s="324">
        <v>0</v>
      </c>
      <c r="K32" s="324">
        <v>7.7574290889390403</v>
      </c>
      <c r="L32" s="327">
        <v>0.44740513645654684</v>
      </c>
      <c r="M32" s="324">
        <v>9.9434443697028405E-2</v>
      </c>
      <c r="N32" s="324">
        <v>-4.7646063549142095E-2</v>
      </c>
    </row>
    <row r="33" spans="1:14" ht="15.75" thickBot="1" x14ac:dyDescent="0.35">
      <c r="A33" s="323"/>
      <c r="B33" s="332" t="s">
        <v>719</v>
      </c>
      <c r="C33" s="324">
        <v>9.4928624500235284</v>
      </c>
      <c r="D33" s="324">
        <v>0.292835670001034</v>
      </c>
      <c r="E33" s="325">
        <v>0.4</v>
      </c>
      <c r="F33" s="324">
        <v>9.6099967176048509</v>
      </c>
      <c r="G33" s="326">
        <v>1.2800000000000001E-2</v>
      </c>
      <c r="H33" s="324">
        <v>19</v>
      </c>
      <c r="I33" s="326">
        <v>0.33627777719708901</v>
      </c>
      <c r="J33" s="324">
        <v>0</v>
      </c>
      <c r="K33" s="324">
        <v>3.6290001552172804</v>
      </c>
      <c r="L33" s="327">
        <v>0.37762761651824528</v>
      </c>
      <c r="M33" s="324">
        <v>4.1364842688863694E-2</v>
      </c>
      <c r="N33" s="324">
        <v>-2.4635393549230698E-2</v>
      </c>
    </row>
    <row r="34" spans="1:14" ht="15.75" thickBot="1" x14ac:dyDescent="0.35">
      <c r="A34" s="323"/>
      <c r="B34" s="332" t="s">
        <v>720</v>
      </c>
      <c r="C34" s="324">
        <v>7.7287159100129905</v>
      </c>
      <c r="D34" s="324">
        <v>0</v>
      </c>
      <c r="E34" s="325">
        <v>0</v>
      </c>
      <c r="F34" s="324">
        <v>7.7287159095633493</v>
      </c>
      <c r="G34" s="326">
        <v>2.2499999999999999E-2</v>
      </c>
      <c r="H34" s="324">
        <v>20</v>
      </c>
      <c r="I34" s="326">
        <v>0.33393272389853501</v>
      </c>
      <c r="J34" s="324">
        <v>0</v>
      </c>
      <c r="K34" s="324">
        <v>4.1284289337217599</v>
      </c>
      <c r="L34" s="327">
        <v>0.53416751010518182</v>
      </c>
      <c r="M34" s="324">
        <v>5.8069601008164697E-2</v>
      </c>
      <c r="N34" s="324">
        <v>-2.3010669999911401E-2</v>
      </c>
    </row>
    <row r="35" spans="1:14" ht="15.75" thickBot="1" x14ac:dyDescent="0.35">
      <c r="A35" s="323"/>
      <c r="B35" s="323" t="s">
        <v>721</v>
      </c>
      <c r="C35" s="324">
        <v>11.5883821700555</v>
      </c>
      <c r="D35" s="324">
        <v>0</v>
      </c>
      <c r="E35" s="325">
        <v>0</v>
      </c>
      <c r="F35" s="324">
        <v>11.5883821704487</v>
      </c>
      <c r="G35" s="326">
        <v>5.3851993552950103E-2</v>
      </c>
      <c r="H35" s="324">
        <v>27</v>
      </c>
      <c r="I35" s="326">
        <v>0.33823329560757998</v>
      </c>
      <c r="J35" s="324">
        <v>0</v>
      </c>
      <c r="K35" s="324">
        <v>9.9721808698328189</v>
      </c>
      <c r="L35" s="327">
        <v>0.86053261992538321</v>
      </c>
      <c r="M35" s="324">
        <v>0.21137032370981998</v>
      </c>
      <c r="N35" s="324">
        <v>-0.12868531000238598</v>
      </c>
    </row>
    <row r="36" spans="1:14" ht="15.75" thickBot="1" x14ac:dyDescent="0.35">
      <c r="A36" s="323"/>
      <c r="B36" s="332" t="s">
        <v>722</v>
      </c>
      <c r="C36" s="324">
        <v>6.1896528200334995</v>
      </c>
      <c r="D36" s="324">
        <v>0</v>
      </c>
      <c r="E36" s="325">
        <v>0</v>
      </c>
      <c r="F36" s="324">
        <v>6.1896528200195009</v>
      </c>
      <c r="G36" s="326">
        <v>3.7999999999999999E-2</v>
      </c>
      <c r="H36" s="324">
        <v>16</v>
      </c>
      <c r="I36" s="326">
        <v>0.336894444849345</v>
      </c>
      <c r="J36" s="324">
        <v>0</v>
      </c>
      <c r="K36" s="324">
        <v>4.51836028449432</v>
      </c>
      <c r="L36" s="327">
        <v>0.72998606155750179</v>
      </c>
      <c r="M36" s="324">
        <v>7.9239866723204599E-2</v>
      </c>
      <c r="N36" s="324">
        <v>-8.7504170002192294E-2</v>
      </c>
    </row>
    <row r="37" spans="1:14" ht="15.75" thickBot="1" x14ac:dyDescent="0.35">
      <c r="A37" s="323"/>
      <c r="B37" s="332" t="s">
        <v>723</v>
      </c>
      <c r="C37" s="324">
        <v>5.3987293500220002</v>
      </c>
      <c r="D37" s="324">
        <v>0</v>
      </c>
      <c r="E37" s="325">
        <v>0</v>
      </c>
      <c r="F37" s="324">
        <v>5.3987293504292202</v>
      </c>
      <c r="G37" s="326">
        <v>7.2026332407360005E-2</v>
      </c>
      <c r="H37" s="324">
        <v>11</v>
      </c>
      <c r="I37" s="326">
        <v>0.33976829038753498</v>
      </c>
      <c r="J37" s="324">
        <v>0</v>
      </c>
      <c r="K37" s="324">
        <v>5.4538205853385007</v>
      </c>
      <c r="L37" s="327">
        <v>1.0102044817091822</v>
      </c>
      <c r="M37" s="324">
        <v>0.13213045698661599</v>
      </c>
      <c r="N37" s="324">
        <v>-4.1181140000193503E-2</v>
      </c>
    </row>
    <row r="38" spans="1:14" ht="15.75" thickBot="1" x14ac:dyDescent="0.35">
      <c r="A38" s="323"/>
      <c r="B38" s="323" t="s">
        <v>724</v>
      </c>
      <c r="C38" s="324">
        <v>1.3376826299964297</v>
      </c>
      <c r="D38" s="324">
        <v>1.55542999998109E-3</v>
      </c>
      <c r="E38" s="325">
        <v>0.4</v>
      </c>
      <c r="F38" s="324">
        <v>1.3383048016722101</v>
      </c>
      <c r="G38" s="326">
        <v>0.165992249129744</v>
      </c>
      <c r="H38" s="324">
        <v>6</v>
      </c>
      <c r="I38" s="326">
        <v>0.338953614028353</v>
      </c>
      <c r="J38" s="324">
        <v>0</v>
      </c>
      <c r="K38" s="324">
        <v>1.8355240596495099</v>
      </c>
      <c r="L38" s="327">
        <v>1.3715291593933048</v>
      </c>
      <c r="M38" s="324">
        <v>7.5137618819060198E-2</v>
      </c>
      <c r="N38" s="324">
        <v>-2.6017200994580197E-2</v>
      </c>
    </row>
    <row r="39" spans="1:14" ht="15.75" thickBot="1" x14ac:dyDescent="0.35">
      <c r="A39" s="323"/>
      <c r="B39" s="332" t="s">
        <v>725</v>
      </c>
      <c r="C39" s="324">
        <v>1.26512734999559</v>
      </c>
      <c r="D39" s="324">
        <v>1.55542999998109E-3</v>
      </c>
      <c r="E39" s="325">
        <v>0.4</v>
      </c>
      <c r="F39" s="324">
        <v>1.2657495217519699</v>
      </c>
      <c r="G39" s="326">
        <v>0.15490000000000001</v>
      </c>
      <c r="H39" s="324">
        <v>5</v>
      </c>
      <c r="I39" s="326">
        <v>0.33957269390918199</v>
      </c>
      <c r="J39" s="324">
        <v>0</v>
      </c>
      <c r="K39" s="324">
        <v>1.7315494828444</v>
      </c>
      <c r="L39" s="327">
        <v>1.3680032684884602</v>
      </c>
      <c r="M39" s="324">
        <v>6.6578184714422783E-2</v>
      </c>
      <c r="N39" s="324">
        <v>-2.40829409945609E-2</v>
      </c>
    </row>
    <row r="40" spans="1:14" ht="15.75" thickBot="1" x14ac:dyDescent="0.35">
      <c r="A40" s="323"/>
      <c r="B40" s="332" t="s">
        <v>726</v>
      </c>
      <c r="C40" s="324">
        <v>0</v>
      </c>
      <c r="D40" s="324">
        <v>0</v>
      </c>
      <c r="E40" s="325">
        <v>0</v>
      </c>
      <c r="F40" s="324">
        <v>0</v>
      </c>
      <c r="G40" s="326">
        <v>0</v>
      </c>
      <c r="H40" s="324">
        <v>0</v>
      </c>
      <c r="I40" s="326">
        <v>0</v>
      </c>
      <c r="J40" s="324">
        <v>0</v>
      </c>
      <c r="K40" s="324">
        <v>0</v>
      </c>
      <c r="L40" s="327"/>
      <c r="M40" s="324">
        <v>0</v>
      </c>
      <c r="N40" s="324">
        <v>0</v>
      </c>
    </row>
    <row r="41" spans="1:14" ht="15.75" thickBot="1" x14ac:dyDescent="0.35">
      <c r="A41" s="323"/>
      <c r="B41" s="332" t="s">
        <v>727</v>
      </c>
      <c r="C41" s="324">
        <v>7.2555280000836095E-2</v>
      </c>
      <c r="D41" s="324">
        <v>0</v>
      </c>
      <c r="E41" s="325">
        <v>0</v>
      </c>
      <c r="F41" s="324">
        <v>7.2555279920240009E-2</v>
      </c>
      <c r="G41" s="326">
        <v>0.35949999999999999</v>
      </c>
      <c r="H41" s="324">
        <v>1</v>
      </c>
      <c r="I41" s="326">
        <v>0.32815357213000002</v>
      </c>
      <c r="J41" s="324">
        <v>0</v>
      </c>
      <c r="K41" s="324">
        <v>0.10397457680511499</v>
      </c>
      <c r="L41" s="327"/>
      <c r="M41" s="324">
        <v>8.5594341046374197E-3</v>
      </c>
      <c r="N41" s="324">
        <v>-1.9342600000192701E-3</v>
      </c>
    </row>
    <row r="42" spans="1:14" ht="15.75" thickBot="1" x14ac:dyDescent="0.35">
      <c r="A42" s="323"/>
      <c r="B42" s="323" t="s">
        <v>728</v>
      </c>
      <c r="C42" s="324">
        <v>2.7732582300194504</v>
      </c>
      <c r="D42" s="324">
        <v>0</v>
      </c>
      <c r="E42" s="325">
        <v>0</v>
      </c>
      <c r="F42" s="324">
        <v>2.7732582300448998</v>
      </c>
      <c r="G42" s="326">
        <v>1</v>
      </c>
      <c r="H42" s="324">
        <v>8</v>
      </c>
      <c r="I42" s="326">
        <v>0.85270022044785199</v>
      </c>
      <c r="J42" s="324">
        <v>0</v>
      </c>
      <c r="K42" s="324">
        <v>3.0582405286915999</v>
      </c>
      <c r="L42" s="327">
        <v>1.1027608231931889</v>
      </c>
      <c r="M42" s="324">
        <v>2.3647579041181097</v>
      </c>
      <c r="N42" s="324">
        <v>-1.9255009700210701</v>
      </c>
    </row>
    <row r="43" spans="1:14" ht="15.75" thickBot="1" x14ac:dyDescent="0.35">
      <c r="A43" s="329" t="s">
        <v>731</v>
      </c>
      <c r="B43" s="329" t="s">
        <v>729</v>
      </c>
      <c r="C43" s="330">
        <v>58.769264900119502</v>
      </c>
      <c r="D43" s="330">
        <v>1.5244854299892769</v>
      </c>
      <c r="E43" s="331"/>
      <c r="F43" s="330">
        <v>59.379059069979732</v>
      </c>
      <c r="G43" s="331"/>
      <c r="H43" s="330">
        <v>152</v>
      </c>
      <c r="I43" s="331"/>
      <c r="J43" s="331"/>
      <c r="K43" s="330">
        <v>27.046087300084118</v>
      </c>
      <c r="L43" s="331">
        <v>0.45548191102539393</v>
      </c>
      <c r="M43" s="330">
        <v>2.7884921441690445</v>
      </c>
      <c r="N43" s="330">
        <v>-2.1534150978525171</v>
      </c>
    </row>
    <row r="44" spans="1:14" ht="15.75" thickBot="1" x14ac:dyDescent="0.35">
      <c r="A44" s="329" t="s">
        <v>732</v>
      </c>
      <c r="B44" s="323"/>
      <c r="C44" s="324"/>
      <c r="D44" s="324"/>
      <c r="E44" s="327"/>
      <c r="F44" s="324"/>
      <c r="G44" s="327"/>
      <c r="H44" s="324"/>
      <c r="I44" s="327"/>
      <c r="J44" s="327"/>
      <c r="K44" s="324"/>
      <c r="L44" s="327"/>
      <c r="M44" s="324"/>
      <c r="N44" s="324"/>
    </row>
    <row r="45" spans="1:14" ht="15.75" thickBot="1" x14ac:dyDescent="0.35">
      <c r="A45" s="323" t="s">
        <v>733</v>
      </c>
      <c r="B45" s="323" t="s">
        <v>712</v>
      </c>
      <c r="C45" s="324">
        <v>22107.6720411809</v>
      </c>
      <c r="D45" s="324">
        <v>363.23669558494004</v>
      </c>
      <c r="E45" s="325">
        <v>0.40253451933029899</v>
      </c>
      <c r="F45" s="324">
        <v>22253.887349872501</v>
      </c>
      <c r="G45" s="326">
        <v>8.0000000000001804E-4</v>
      </c>
      <c r="H45" s="324">
        <v>108868</v>
      </c>
      <c r="I45" s="326">
        <v>0.387977857891316</v>
      </c>
      <c r="J45" s="324">
        <v>0</v>
      </c>
      <c r="K45" s="324">
        <v>1726.5118186341701</v>
      </c>
      <c r="L45" s="327">
        <v>7.7582482174471057E-2</v>
      </c>
      <c r="M45" s="324">
        <v>6.9072123561656502</v>
      </c>
      <c r="N45" s="324">
        <v>-13.032062764968199</v>
      </c>
    </row>
    <row r="46" spans="1:14" ht="15.75" thickBot="1" x14ac:dyDescent="0.35">
      <c r="A46" s="323" t="s">
        <v>733</v>
      </c>
      <c r="B46" s="323" t="s">
        <v>713</v>
      </c>
      <c r="C46" s="324">
        <v>22107.6720411809</v>
      </c>
      <c r="D46" s="324">
        <v>363.23669558494004</v>
      </c>
      <c r="E46" s="325">
        <v>0.40253451933029899</v>
      </c>
      <c r="F46" s="324">
        <v>22253.887349872501</v>
      </c>
      <c r="G46" s="326">
        <v>8.0000000000001804E-4</v>
      </c>
      <c r="H46" s="324">
        <v>108868</v>
      </c>
      <c r="I46" s="326">
        <v>0.387977857891316</v>
      </c>
      <c r="J46" s="324">
        <v>0</v>
      </c>
      <c r="K46" s="324">
        <v>1726.5118186341701</v>
      </c>
      <c r="L46" s="327">
        <v>7.7582482174471057E-2</v>
      </c>
      <c r="M46" s="324">
        <v>6.9072123561656502</v>
      </c>
      <c r="N46" s="324">
        <v>-13.032062764968199</v>
      </c>
    </row>
    <row r="47" spans="1:14" ht="15.75" thickBot="1" x14ac:dyDescent="0.35">
      <c r="A47" s="323" t="s">
        <v>733</v>
      </c>
      <c r="B47" s="323" t="s">
        <v>714</v>
      </c>
      <c r="C47" s="324">
        <v>0</v>
      </c>
      <c r="D47" s="324">
        <v>0</v>
      </c>
      <c r="E47" s="325">
        <v>0</v>
      </c>
      <c r="F47" s="324">
        <v>0</v>
      </c>
      <c r="G47" s="326">
        <v>0</v>
      </c>
      <c r="H47" s="324">
        <v>0</v>
      </c>
      <c r="I47" s="326">
        <v>0</v>
      </c>
      <c r="J47" s="324">
        <v>0</v>
      </c>
      <c r="K47" s="324">
        <v>0</v>
      </c>
      <c r="L47" s="327"/>
      <c r="M47" s="324">
        <v>0</v>
      </c>
      <c r="N47" s="324">
        <v>0</v>
      </c>
    </row>
    <row r="48" spans="1:14" ht="15.75" thickBot="1" x14ac:dyDescent="0.35">
      <c r="A48" s="323" t="s">
        <v>733</v>
      </c>
      <c r="B48" s="323" t="s">
        <v>715</v>
      </c>
      <c r="C48" s="324">
        <v>2995.54750415434</v>
      </c>
      <c r="D48" s="324">
        <v>47.264754809714297</v>
      </c>
      <c r="E48" s="325">
        <v>0.40158803154550998</v>
      </c>
      <c r="F48" s="324">
        <v>3014.5284639968199</v>
      </c>
      <c r="G48" s="326">
        <v>1.8606339819293E-3</v>
      </c>
      <c r="H48" s="324">
        <v>12268</v>
      </c>
      <c r="I48" s="326">
        <v>0.41609844981042798</v>
      </c>
      <c r="J48" s="324">
        <v>0</v>
      </c>
      <c r="K48" s="324">
        <v>474.72237952603103</v>
      </c>
      <c r="L48" s="327">
        <v>0.15747815460883696</v>
      </c>
      <c r="M48" s="324">
        <v>2.3352716234284698</v>
      </c>
      <c r="N48" s="324">
        <v>-6.1337573372443703</v>
      </c>
    </row>
    <row r="49" spans="1:14" ht="15.75" thickBot="1" x14ac:dyDescent="0.35">
      <c r="A49" s="323" t="s">
        <v>733</v>
      </c>
      <c r="B49" s="323" t="s">
        <v>716</v>
      </c>
      <c r="C49" s="324">
        <v>1639.54734706822</v>
      </c>
      <c r="D49" s="324">
        <v>24.467413579444401</v>
      </c>
      <c r="E49" s="325">
        <v>0.41205076884356501</v>
      </c>
      <c r="F49" s="324">
        <v>1649.62916364378</v>
      </c>
      <c r="G49" s="326">
        <v>3.8999999999999898E-3</v>
      </c>
      <c r="H49" s="324">
        <v>6986</v>
      </c>
      <c r="I49" s="326">
        <v>0.41828074921971797</v>
      </c>
      <c r="J49" s="324">
        <v>0</v>
      </c>
      <c r="K49" s="324">
        <v>450.91871910181897</v>
      </c>
      <c r="L49" s="327">
        <v>0.27334550639599997</v>
      </c>
      <c r="M49" s="324">
        <v>2.6910316777640895</v>
      </c>
      <c r="N49" s="324">
        <v>-5.9974874965871399</v>
      </c>
    </row>
    <row r="50" spans="1:14" ht="15.75" thickBot="1" x14ac:dyDescent="0.35">
      <c r="A50" s="323" t="s">
        <v>733</v>
      </c>
      <c r="B50" s="323" t="s">
        <v>717</v>
      </c>
      <c r="C50" s="324">
        <v>1055.5499864445101</v>
      </c>
      <c r="D50" s="324">
        <v>14.0052469668658</v>
      </c>
      <c r="E50" s="325">
        <v>0.40064679643021001</v>
      </c>
      <c r="F50" s="324">
        <v>1061.1611437613301</v>
      </c>
      <c r="G50" s="326">
        <v>7.1000000000000004E-3</v>
      </c>
      <c r="H50" s="324">
        <v>4670</v>
      </c>
      <c r="I50" s="326">
        <v>0.42144463829254297</v>
      </c>
      <c r="J50" s="324">
        <v>0</v>
      </c>
      <c r="K50" s="324">
        <v>444.78328500858004</v>
      </c>
      <c r="L50" s="327">
        <v>0.41914773041163855</v>
      </c>
      <c r="M50" s="324">
        <v>3.1752667882584302</v>
      </c>
      <c r="N50" s="324">
        <v>-6.8739347968849396</v>
      </c>
    </row>
    <row r="51" spans="1:14" ht="15.75" thickBot="1" x14ac:dyDescent="0.35">
      <c r="A51" s="323" t="s">
        <v>733</v>
      </c>
      <c r="B51" s="323" t="s">
        <v>718</v>
      </c>
      <c r="C51" s="324">
        <v>1508.9938999093299</v>
      </c>
      <c r="D51" s="324">
        <v>17.744855874182999</v>
      </c>
      <c r="E51" s="325">
        <v>0.42062634969047502</v>
      </c>
      <c r="F51" s="324">
        <v>1516.45785386023</v>
      </c>
      <c r="G51" s="326">
        <v>1.65419860092005E-2</v>
      </c>
      <c r="H51" s="324">
        <v>6359</v>
      </c>
      <c r="I51" s="326">
        <v>0.42623466305892399</v>
      </c>
      <c r="J51" s="324">
        <v>0</v>
      </c>
      <c r="K51" s="324">
        <v>1108.9614768210902</v>
      </c>
      <c r="L51" s="327">
        <v>0.73128407360492442</v>
      </c>
      <c r="M51" s="324">
        <v>10.696577652267401</v>
      </c>
      <c r="N51" s="324">
        <v>-17.747511162978</v>
      </c>
    </row>
    <row r="52" spans="1:14" ht="15.75" thickBot="1" x14ac:dyDescent="0.35">
      <c r="A52" s="323" t="s">
        <v>733</v>
      </c>
      <c r="B52" s="332" t="s">
        <v>719</v>
      </c>
      <c r="C52" s="324">
        <v>927.58991588272499</v>
      </c>
      <c r="D52" s="324">
        <v>9.2778117302247303</v>
      </c>
      <c r="E52" s="325">
        <v>0.41619000904371001</v>
      </c>
      <c r="F52" s="324">
        <v>931.451248428555</v>
      </c>
      <c r="G52" s="326">
        <v>1.2800000000000001E-2</v>
      </c>
      <c r="H52" s="324">
        <v>3907</v>
      </c>
      <c r="I52" s="326">
        <v>0.42574928853677402</v>
      </c>
      <c r="J52" s="324">
        <v>0</v>
      </c>
      <c r="K52" s="324">
        <v>584.49616509643806</v>
      </c>
      <c r="L52" s="327">
        <v>0.62751127993283329</v>
      </c>
      <c r="M52" s="324">
        <v>5.0760282409619002</v>
      </c>
      <c r="N52" s="324">
        <v>-8.9368365589921019</v>
      </c>
    </row>
    <row r="53" spans="1:14" ht="15.75" thickBot="1" x14ac:dyDescent="0.35">
      <c r="A53" s="323" t="s">
        <v>733</v>
      </c>
      <c r="B53" s="332" t="s">
        <v>720</v>
      </c>
      <c r="C53" s="324">
        <v>581.40398402659798</v>
      </c>
      <c r="D53" s="324">
        <v>8.4670441439582795</v>
      </c>
      <c r="E53" s="325">
        <v>0.42548749516131801</v>
      </c>
      <c r="F53" s="324">
        <v>585.00660543166691</v>
      </c>
      <c r="G53" s="326">
        <v>2.2499999999999999E-2</v>
      </c>
      <c r="H53" s="324">
        <v>2452</v>
      </c>
      <c r="I53" s="326">
        <v>0.42700747946888601</v>
      </c>
      <c r="J53" s="324">
        <v>0</v>
      </c>
      <c r="K53" s="324">
        <v>524.46531172464199</v>
      </c>
      <c r="L53" s="327">
        <v>0.89651177756813105</v>
      </c>
      <c r="M53" s="324">
        <v>5.6205494113055705</v>
      </c>
      <c r="N53" s="324">
        <v>-8.8106746039858201</v>
      </c>
    </row>
    <row r="54" spans="1:14" ht="15.75" thickBot="1" x14ac:dyDescent="0.35">
      <c r="A54" s="323" t="s">
        <v>733</v>
      </c>
      <c r="B54" s="323" t="s">
        <v>721</v>
      </c>
      <c r="C54" s="324">
        <v>790.8101445223989</v>
      </c>
      <c r="D54" s="324">
        <v>123.89947550144299</v>
      </c>
      <c r="E54" s="325">
        <v>0.40070137243267101</v>
      </c>
      <c r="F54" s="324">
        <v>840.45683438729293</v>
      </c>
      <c r="G54" s="326">
        <v>5.7229319486016603E-2</v>
      </c>
      <c r="H54" s="324">
        <v>3313</v>
      </c>
      <c r="I54" s="326">
        <v>0.431327172707338</v>
      </c>
      <c r="J54" s="324">
        <v>0</v>
      </c>
      <c r="K54" s="324">
        <v>1243.2721509681401</v>
      </c>
      <c r="L54" s="327">
        <v>1.4792813861457932</v>
      </c>
      <c r="M54" s="324">
        <v>20.788452535648201</v>
      </c>
      <c r="N54" s="324">
        <v>-17.135678058394099</v>
      </c>
    </row>
    <row r="55" spans="1:14" ht="15.75" thickBot="1" x14ac:dyDescent="0.35">
      <c r="A55" s="323" t="s">
        <v>733</v>
      </c>
      <c r="B55" s="332" t="s">
        <v>722</v>
      </c>
      <c r="C55" s="324">
        <v>414.85586260089099</v>
      </c>
      <c r="D55" s="324">
        <v>6.8704577898221304</v>
      </c>
      <c r="E55" s="325">
        <v>0.40203523801887198</v>
      </c>
      <c r="F55" s="324">
        <v>417.618028726315</v>
      </c>
      <c r="G55" s="326">
        <v>3.7999999999999999E-2</v>
      </c>
      <c r="H55" s="324">
        <v>1662</v>
      </c>
      <c r="I55" s="326">
        <v>0.429734454282863</v>
      </c>
      <c r="J55" s="324">
        <v>0</v>
      </c>
      <c r="K55" s="324">
        <v>510.39000167608401</v>
      </c>
      <c r="L55" s="327">
        <v>1.2221455171193456</v>
      </c>
      <c r="M55" s="324">
        <v>6.8196645155887303</v>
      </c>
      <c r="N55" s="324">
        <v>-7.5581318365921399</v>
      </c>
    </row>
    <row r="56" spans="1:14" ht="15.75" thickBot="1" x14ac:dyDescent="0.35">
      <c r="A56" s="323" t="s">
        <v>733</v>
      </c>
      <c r="B56" s="332" t="s">
        <v>723</v>
      </c>
      <c r="C56" s="324">
        <v>375.95428192150803</v>
      </c>
      <c r="D56" s="324">
        <v>117.02901771162</v>
      </c>
      <c r="E56" s="325">
        <v>0.40062306478396498</v>
      </c>
      <c r="F56" s="324">
        <v>422.83880566097895</v>
      </c>
      <c r="G56" s="326">
        <v>7.62212151918647E-2</v>
      </c>
      <c r="H56" s="324">
        <v>1651</v>
      </c>
      <c r="I56" s="326">
        <v>0.43290022588940502</v>
      </c>
      <c r="J56" s="324">
        <v>0</v>
      </c>
      <c r="K56" s="324">
        <v>732.88214929205708</v>
      </c>
      <c r="L56" s="327">
        <v>1.7332424069886876</v>
      </c>
      <c r="M56" s="324">
        <v>13.968788020059399</v>
      </c>
      <c r="N56" s="324">
        <v>-9.5775462218019118</v>
      </c>
    </row>
    <row r="57" spans="1:14" ht="15.75" thickBot="1" x14ac:dyDescent="0.35">
      <c r="A57" s="323" t="s">
        <v>733</v>
      </c>
      <c r="B57" s="323" t="s">
        <v>724</v>
      </c>
      <c r="C57" s="324">
        <v>278.40001278386097</v>
      </c>
      <c r="D57" s="324">
        <v>1.0227027612944899</v>
      </c>
      <c r="E57" s="325">
        <v>0.40700912970550002</v>
      </c>
      <c r="F57" s="324">
        <v>278.81626214277202</v>
      </c>
      <c r="G57" s="326">
        <v>0.238437503186334</v>
      </c>
      <c r="H57" s="324">
        <v>1129</v>
      </c>
      <c r="I57" s="326">
        <v>0.42694797415784203</v>
      </c>
      <c r="J57" s="324">
        <v>0</v>
      </c>
      <c r="K57" s="324">
        <v>627.05797971775701</v>
      </c>
      <c r="L57" s="327">
        <v>2.2490007394068807</v>
      </c>
      <c r="M57" s="324">
        <v>28.785066431743502</v>
      </c>
      <c r="N57" s="324">
        <v>-13.8232401310871</v>
      </c>
    </row>
    <row r="58" spans="1:14" ht="15.75" thickBot="1" x14ac:dyDescent="0.35">
      <c r="A58" s="323" t="s">
        <v>733</v>
      </c>
      <c r="B58" s="332" t="s">
        <v>725</v>
      </c>
      <c r="C58" s="324">
        <v>190.395204574617</v>
      </c>
      <c r="D58" s="324">
        <v>0.93713331890180906</v>
      </c>
      <c r="E58" s="325">
        <v>0.40764913183589102</v>
      </c>
      <c r="F58" s="324">
        <v>190.77722615658598</v>
      </c>
      <c r="G58" s="326">
        <v>0.15490000000000001</v>
      </c>
      <c r="H58" s="324">
        <v>765</v>
      </c>
      <c r="I58" s="326">
        <v>0.42197145810637099</v>
      </c>
      <c r="J58" s="324">
        <v>0</v>
      </c>
      <c r="K58" s="324">
        <v>425.66310296986097</v>
      </c>
      <c r="L58" s="327">
        <v>2.2312050109193091</v>
      </c>
      <c r="M58" s="324">
        <v>12.469844111261999</v>
      </c>
      <c r="N58" s="324">
        <v>-9.6658592321076</v>
      </c>
    </row>
    <row r="59" spans="1:14" ht="15.75" thickBot="1" x14ac:dyDescent="0.35">
      <c r="A59" s="323" t="s">
        <v>733</v>
      </c>
      <c r="B59" s="332" t="s">
        <v>726</v>
      </c>
      <c r="C59" s="324">
        <v>0</v>
      </c>
      <c r="D59" s="324">
        <v>0</v>
      </c>
      <c r="E59" s="325">
        <v>0</v>
      </c>
      <c r="F59" s="324">
        <v>0</v>
      </c>
      <c r="G59" s="326">
        <v>0</v>
      </c>
      <c r="H59" s="324">
        <v>0</v>
      </c>
      <c r="I59" s="326">
        <v>0</v>
      </c>
      <c r="J59" s="324">
        <v>0</v>
      </c>
      <c r="K59" s="324">
        <v>0</v>
      </c>
      <c r="L59" s="327"/>
      <c r="M59" s="324">
        <v>0</v>
      </c>
      <c r="N59" s="324">
        <v>0</v>
      </c>
    </row>
    <row r="60" spans="1:14" ht="15.75" thickBot="1" x14ac:dyDescent="0.35">
      <c r="A60" s="323" t="s">
        <v>733</v>
      </c>
      <c r="B60" s="332" t="s">
        <v>727</v>
      </c>
      <c r="C60" s="324">
        <v>88.004808209244601</v>
      </c>
      <c r="D60" s="324">
        <v>8.556944239268191E-2</v>
      </c>
      <c r="E60" s="325">
        <v>0.4</v>
      </c>
      <c r="F60" s="324">
        <v>88.039035986185894</v>
      </c>
      <c r="G60" s="326">
        <v>0.41946007981287098</v>
      </c>
      <c r="H60" s="324">
        <v>364</v>
      </c>
      <c r="I60" s="326">
        <v>0.43773189424043601</v>
      </c>
      <c r="J60" s="324">
        <v>0</v>
      </c>
      <c r="K60" s="324">
        <v>201.39487674789601</v>
      </c>
      <c r="L60" s="327">
        <v>2.2875634028920611</v>
      </c>
      <c r="M60" s="324">
        <v>16.315222320481499</v>
      </c>
      <c r="N60" s="324">
        <v>-4.1573808989795094</v>
      </c>
    </row>
    <row r="61" spans="1:14" ht="15.75" thickBot="1" x14ac:dyDescent="0.35">
      <c r="A61" s="323" t="s">
        <v>733</v>
      </c>
      <c r="B61" s="323" t="s">
        <v>728</v>
      </c>
      <c r="C61" s="324">
        <v>701.45857326958594</v>
      </c>
      <c r="D61" s="324">
        <v>0.12296687648723699</v>
      </c>
      <c r="E61" s="325">
        <v>1</v>
      </c>
      <c r="F61" s="324">
        <v>701.58154013927299</v>
      </c>
      <c r="G61" s="326">
        <v>1</v>
      </c>
      <c r="H61" s="324">
        <v>3377</v>
      </c>
      <c r="I61" s="326">
        <v>0.701121986422793</v>
      </c>
      <c r="J61" s="324">
        <v>0</v>
      </c>
      <c r="K61" s="324">
        <v>875.94452720399602</v>
      </c>
      <c r="L61" s="327">
        <v>1.248528470447084</v>
      </c>
      <c r="M61" s="324">
        <v>491.89424306001001</v>
      </c>
      <c r="N61" s="324">
        <v>-358.78824882607302</v>
      </c>
    </row>
    <row r="62" spans="1:14" ht="15.75" thickBot="1" x14ac:dyDescent="0.35">
      <c r="A62" s="329" t="s">
        <v>734</v>
      </c>
      <c r="B62" s="329" t="s">
        <v>729</v>
      </c>
      <c r="C62" s="330">
        <v>31077.979509333149</v>
      </c>
      <c r="D62" s="330">
        <v>591.7641119543722</v>
      </c>
      <c r="E62" s="331"/>
      <c r="F62" s="330">
        <v>31316.518611803996</v>
      </c>
      <c r="G62" s="331"/>
      <c r="H62" s="330">
        <v>146970</v>
      </c>
      <c r="I62" s="331"/>
      <c r="J62" s="331"/>
      <c r="K62" s="330">
        <v>6952.1723369815818</v>
      </c>
      <c r="L62" s="331">
        <v>0.22199697300839596</v>
      </c>
      <c r="M62" s="330">
        <v>567.27312212528579</v>
      </c>
      <c r="N62" s="330">
        <v>-439.53192057421688</v>
      </c>
    </row>
    <row r="63" spans="1:14" ht="15.75" thickBot="1" x14ac:dyDescent="0.35">
      <c r="A63" s="329" t="s">
        <v>735</v>
      </c>
      <c r="B63" s="323"/>
      <c r="C63" s="330"/>
      <c r="D63" s="330"/>
      <c r="E63" s="327"/>
      <c r="F63" s="330"/>
      <c r="G63" s="327"/>
      <c r="H63" s="330"/>
      <c r="I63" s="327"/>
      <c r="J63" s="327"/>
      <c r="K63" s="330"/>
      <c r="L63" s="331"/>
      <c r="M63" s="330"/>
      <c r="N63" s="330"/>
    </row>
    <row r="64" spans="1:14" ht="15.75" thickBot="1" x14ac:dyDescent="0.35">
      <c r="A64" s="323" t="s">
        <v>736</v>
      </c>
      <c r="B64" s="323" t="s">
        <v>712</v>
      </c>
      <c r="C64" s="324">
        <v>594.51682983031992</v>
      </c>
      <c r="D64" s="324">
        <v>2600.4530216387998</v>
      </c>
      <c r="E64" s="325">
        <v>0.620325227726366</v>
      </c>
      <c r="F64" s="324">
        <v>2207.6434422654702</v>
      </c>
      <c r="G64" s="326">
        <v>1.00000000000002E-3</v>
      </c>
      <c r="H64" s="324">
        <v>461814</v>
      </c>
      <c r="I64" s="326">
        <v>0.67558969008860004</v>
      </c>
      <c r="J64" s="324">
        <v>0</v>
      </c>
      <c r="K64" s="324">
        <v>89.771148470010587</v>
      </c>
      <c r="L64" s="327">
        <v>4.0663789609923597E-2</v>
      </c>
      <c r="M64" s="324">
        <v>1.4914611489859602</v>
      </c>
      <c r="N64" s="324">
        <v>-4.9054113700018496</v>
      </c>
    </row>
    <row r="65" spans="1:14" ht="15.75" thickBot="1" x14ac:dyDescent="0.35">
      <c r="A65" s="323" t="s">
        <v>736</v>
      </c>
      <c r="B65" s="323" t="s">
        <v>713</v>
      </c>
      <c r="C65" s="324">
        <v>0</v>
      </c>
      <c r="D65" s="324">
        <v>0</v>
      </c>
      <c r="E65" s="325">
        <v>0</v>
      </c>
      <c r="F65" s="324">
        <v>0</v>
      </c>
      <c r="G65" s="326">
        <v>0</v>
      </c>
      <c r="H65" s="324">
        <v>0</v>
      </c>
      <c r="I65" s="326">
        <v>0</v>
      </c>
      <c r="J65" s="324">
        <v>0</v>
      </c>
      <c r="K65" s="324">
        <v>0</v>
      </c>
      <c r="L65" s="327" t="e">
        <v>#DIV/0!</v>
      </c>
      <c r="M65" s="324">
        <v>0</v>
      </c>
      <c r="N65" s="324">
        <v>0</v>
      </c>
    </row>
    <row r="66" spans="1:14" ht="15.75" thickBot="1" x14ac:dyDescent="0.35">
      <c r="A66" s="323" t="s">
        <v>736</v>
      </c>
      <c r="B66" s="323" t="s">
        <v>714</v>
      </c>
      <c r="C66" s="324">
        <v>594.51682983031992</v>
      </c>
      <c r="D66" s="324">
        <v>2600.4530216387998</v>
      </c>
      <c r="E66" s="325">
        <v>0.620325227726366</v>
      </c>
      <c r="F66" s="324">
        <v>2207.6434422654702</v>
      </c>
      <c r="G66" s="326">
        <v>1.00000000000002E-3</v>
      </c>
      <c r="H66" s="324">
        <v>461814</v>
      </c>
      <c r="I66" s="326">
        <v>0.67558969008860004</v>
      </c>
      <c r="J66" s="324">
        <v>0</v>
      </c>
      <c r="K66" s="324">
        <v>89.771148470010587</v>
      </c>
      <c r="L66" s="327"/>
      <c r="M66" s="324">
        <v>1.4914611489859602</v>
      </c>
      <c r="N66" s="324">
        <v>-4.9054113700018496</v>
      </c>
    </row>
    <row r="67" spans="1:14" ht="15.75" thickBot="1" x14ac:dyDescent="0.35">
      <c r="A67" s="323" t="s">
        <v>736</v>
      </c>
      <c r="B67" s="323" t="s">
        <v>715</v>
      </c>
      <c r="C67" s="324">
        <v>209.26685968998302</v>
      </c>
      <c r="D67" s="324">
        <v>322.16488009992094</v>
      </c>
      <c r="E67" s="325">
        <v>0.68175446794026395</v>
      </c>
      <c r="F67" s="324">
        <v>428.90420609722099</v>
      </c>
      <c r="G67" s="326">
        <v>1.9079452434308899E-3</v>
      </c>
      <c r="H67" s="324">
        <v>75924</v>
      </c>
      <c r="I67" s="326">
        <v>0.73623104345292101</v>
      </c>
      <c r="J67" s="324">
        <v>0</v>
      </c>
      <c r="K67" s="324">
        <v>32.347312173286298</v>
      </c>
      <c r="L67" s="327">
        <v>7.5418500712846906E-2</v>
      </c>
      <c r="M67" s="324">
        <v>0.60375127019897801</v>
      </c>
      <c r="N67" s="324">
        <v>-3.9246938100000404</v>
      </c>
    </row>
    <row r="68" spans="1:14" ht="15.75" thickBot="1" x14ac:dyDescent="0.35">
      <c r="A68" s="323" t="s">
        <v>736</v>
      </c>
      <c r="B68" s="323" t="s">
        <v>716</v>
      </c>
      <c r="C68" s="324">
        <v>195.61902408999498</v>
      </c>
      <c r="D68" s="324">
        <v>194.149155949987</v>
      </c>
      <c r="E68" s="325">
        <v>0.71244339038086701</v>
      </c>
      <c r="F68" s="324">
        <v>333.93930690524502</v>
      </c>
      <c r="G68" s="326">
        <v>3.90000000000009E-3</v>
      </c>
      <c r="H68" s="324">
        <v>52953</v>
      </c>
      <c r="I68" s="326">
        <v>0.764813333536704</v>
      </c>
      <c r="J68" s="324">
        <v>0</v>
      </c>
      <c r="K68" s="324">
        <v>46.767822612068102</v>
      </c>
      <c r="L68" s="327">
        <v>0.14004887009404504</v>
      </c>
      <c r="M68" s="324">
        <v>0.99606481460121998</v>
      </c>
      <c r="N68" s="324">
        <v>-4.3557966699983899</v>
      </c>
    </row>
    <row r="69" spans="1:14" ht="15.75" thickBot="1" x14ac:dyDescent="0.35">
      <c r="A69" s="323" t="s">
        <v>736</v>
      </c>
      <c r="B69" s="323" t="s">
        <v>717</v>
      </c>
      <c r="C69" s="324">
        <v>190.46640033999498</v>
      </c>
      <c r="D69" s="324">
        <v>139.638892509995</v>
      </c>
      <c r="E69" s="325">
        <v>0.73158751778094</v>
      </c>
      <c r="F69" s="324">
        <v>292.62447107154696</v>
      </c>
      <c r="G69" s="326">
        <v>7.1000000000000802E-3</v>
      </c>
      <c r="H69" s="324">
        <v>43120</v>
      </c>
      <c r="I69" s="326">
        <v>0.78484858346947595</v>
      </c>
      <c r="J69" s="324">
        <v>0</v>
      </c>
      <c r="K69" s="324">
        <v>67.486113828501118</v>
      </c>
      <c r="L69" s="327">
        <v>0.23062361661475911</v>
      </c>
      <c r="M69" s="324">
        <v>1.63062790142395</v>
      </c>
      <c r="N69" s="324">
        <v>-5.5324467400002701</v>
      </c>
    </row>
    <row r="70" spans="1:14" ht="15.75" thickBot="1" x14ac:dyDescent="0.35">
      <c r="A70" s="323" t="s">
        <v>736</v>
      </c>
      <c r="B70" s="323" t="s">
        <v>718</v>
      </c>
      <c r="C70" s="324">
        <v>359.83732892004303</v>
      </c>
      <c r="D70" s="324">
        <v>160.64398978003499</v>
      </c>
      <c r="E70" s="325">
        <v>0.76253602719040103</v>
      </c>
      <c r="F70" s="324">
        <v>482.33415870863797</v>
      </c>
      <c r="G70" s="326">
        <v>1.70226971337171E-2</v>
      </c>
      <c r="H70" s="324">
        <v>65210</v>
      </c>
      <c r="I70" s="326">
        <v>0.80011301405944102</v>
      </c>
      <c r="J70" s="324">
        <v>0</v>
      </c>
      <c r="K70" s="324">
        <v>218.35827306067901</v>
      </c>
      <c r="L70" s="327">
        <v>0.45271160899176949</v>
      </c>
      <c r="M70" s="324">
        <v>6.5753702421650102</v>
      </c>
      <c r="N70" s="324">
        <v>-14.3336139400013</v>
      </c>
    </row>
    <row r="71" spans="1:14" ht="15.75" thickBot="1" x14ac:dyDescent="0.35">
      <c r="A71" s="323" t="s">
        <v>736</v>
      </c>
      <c r="B71" s="332" t="s">
        <v>719</v>
      </c>
      <c r="C71" s="324">
        <v>196.53420251004698</v>
      </c>
      <c r="D71" s="324">
        <v>100.214596640046</v>
      </c>
      <c r="E71" s="325">
        <v>0.75663248328976096</v>
      </c>
      <c r="F71" s="324">
        <v>272.35982164957198</v>
      </c>
      <c r="G71" s="326">
        <v>1.27999999999999E-2</v>
      </c>
      <c r="H71" s="324">
        <v>37368</v>
      </c>
      <c r="I71" s="326">
        <v>0.79786474317439005</v>
      </c>
      <c r="J71" s="324">
        <v>0</v>
      </c>
      <c r="K71" s="324">
        <v>100.31726741977701</v>
      </c>
      <c r="L71" s="327">
        <v>0.36832623406858023</v>
      </c>
      <c r="M71" s="324">
        <v>2.7815206291386603</v>
      </c>
      <c r="N71" s="324">
        <v>-6.9843377500009103</v>
      </c>
    </row>
    <row r="72" spans="1:14" ht="15.75" thickBot="1" x14ac:dyDescent="0.35">
      <c r="A72" s="323" t="s">
        <v>736</v>
      </c>
      <c r="B72" s="332" t="s">
        <v>720</v>
      </c>
      <c r="C72" s="324">
        <v>163.30312640999099</v>
      </c>
      <c r="D72" s="324">
        <v>60.429393139989003</v>
      </c>
      <c r="E72" s="325">
        <v>0.77232631698159404</v>
      </c>
      <c r="F72" s="324">
        <v>209.97433705904999</v>
      </c>
      <c r="G72" s="326">
        <v>2.2500000000000301E-2</v>
      </c>
      <c r="H72" s="324">
        <v>27842</v>
      </c>
      <c r="I72" s="326">
        <v>0.80302926880682701</v>
      </c>
      <c r="J72" s="324">
        <v>0</v>
      </c>
      <c r="K72" s="324">
        <v>118.041005640904</v>
      </c>
      <c r="L72" s="327">
        <v>0.56216872639873106</v>
      </c>
      <c r="M72" s="324">
        <v>3.7938496130263801</v>
      </c>
      <c r="N72" s="324">
        <v>-7.3492761900003805</v>
      </c>
    </row>
    <row r="73" spans="1:14" ht="15.75" thickBot="1" x14ac:dyDescent="0.35">
      <c r="A73" s="323" t="s">
        <v>736</v>
      </c>
      <c r="B73" s="323" t="s">
        <v>721</v>
      </c>
      <c r="C73" s="324">
        <v>344.92271543995895</v>
      </c>
      <c r="D73" s="324">
        <v>80.043450770010509</v>
      </c>
      <c r="E73" s="325">
        <v>0.77931153022496302</v>
      </c>
      <c r="F73" s="324">
        <v>407.30149954387201</v>
      </c>
      <c r="G73" s="326">
        <v>6.0398150664642498E-2</v>
      </c>
      <c r="H73" s="324">
        <v>52538</v>
      </c>
      <c r="I73" s="326">
        <v>0.81443470681794905</v>
      </c>
      <c r="J73" s="324">
        <v>0</v>
      </c>
      <c r="K73" s="324">
        <v>444.64804125901202</v>
      </c>
      <c r="L73" s="327">
        <v>1.0916926202259594</v>
      </c>
      <c r="M73" s="324">
        <v>20.033215137656001</v>
      </c>
      <c r="N73" s="324">
        <v>-23.84930482</v>
      </c>
    </row>
    <row r="74" spans="1:14" ht="15.75" thickBot="1" x14ac:dyDescent="0.35">
      <c r="A74" s="323" t="s">
        <v>736</v>
      </c>
      <c r="B74" s="332" t="s">
        <v>722</v>
      </c>
      <c r="C74" s="324">
        <v>144.67867934995499</v>
      </c>
      <c r="D74" s="324">
        <v>36.342031919991001</v>
      </c>
      <c r="E74" s="325">
        <v>0.81368339172708104</v>
      </c>
      <c r="F74" s="324">
        <v>174.2495871397</v>
      </c>
      <c r="G74" s="326">
        <v>3.8000000000000402E-2</v>
      </c>
      <c r="H74" s="324">
        <v>22606</v>
      </c>
      <c r="I74" s="326">
        <v>0.81217820376024896</v>
      </c>
      <c r="J74" s="324">
        <v>0</v>
      </c>
      <c r="K74" s="324">
        <v>143.227638424248</v>
      </c>
      <c r="L74" s="327">
        <v>0.82196830865039028</v>
      </c>
      <c r="M74" s="324">
        <v>5.3778252341852992</v>
      </c>
      <c r="N74" s="324">
        <v>-8.3773416500005808</v>
      </c>
    </row>
    <row r="75" spans="1:14" ht="15.75" thickBot="1" x14ac:dyDescent="0.35">
      <c r="A75" s="323" t="s">
        <v>736</v>
      </c>
      <c r="B75" s="332" t="s">
        <v>723</v>
      </c>
      <c r="C75" s="324">
        <v>200.24403609000001</v>
      </c>
      <c r="D75" s="324">
        <v>43.701418850018804</v>
      </c>
      <c r="E75" s="325">
        <v>0.75072794367954399</v>
      </c>
      <c r="F75" s="324">
        <v>233.05191240416801</v>
      </c>
      <c r="G75" s="326">
        <v>7.7144928091804302E-2</v>
      </c>
      <c r="H75" s="324">
        <v>29932</v>
      </c>
      <c r="I75" s="326">
        <v>0.81612186193344005</v>
      </c>
      <c r="J75" s="324">
        <v>0</v>
      </c>
      <c r="K75" s="324">
        <v>301.420402834762</v>
      </c>
      <c r="L75" s="327">
        <v>1.29336163657832</v>
      </c>
      <c r="M75" s="324">
        <v>14.6553899034707</v>
      </c>
      <c r="N75" s="324">
        <v>-15.471963169999299</v>
      </c>
    </row>
    <row r="76" spans="1:14" ht="15.75" thickBot="1" x14ac:dyDescent="0.35">
      <c r="A76" s="323" t="s">
        <v>736</v>
      </c>
      <c r="B76" s="323" t="s">
        <v>724</v>
      </c>
      <c r="C76" s="324">
        <v>206.26857350999501</v>
      </c>
      <c r="D76" s="324">
        <v>14.700202460004</v>
      </c>
      <c r="E76" s="325">
        <v>0.80101935915726996</v>
      </c>
      <c r="F76" s="324">
        <v>218.043720266696</v>
      </c>
      <c r="G76" s="326">
        <v>0.227754836583624</v>
      </c>
      <c r="H76" s="324">
        <v>25881</v>
      </c>
      <c r="I76" s="326">
        <v>0.83642151571724699</v>
      </c>
      <c r="J76" s="324">
        <v>0</v>
      </c>
      <c r="K76" s="324">
        <v>439.79480853605702</v>
      </c>
      <c r="L76" s="327">
        <v>2.0170028652883487</v>
      </c>
      <c r="M76" s="324">
        <v>41.847574506136695</v>
      </c>
      <c r="N76" s="324">
        <v>-26.325937770002501</v>
      </c>
    </row>
    <row r="77" spans="1:14" ht="15.75" thickBot="1" x14ac:dyDescent="0.35">
      <c r="A77" s="323" t="s">
        <v>736</v>
      </c>
      <c r="B77" s="332" t="s">
        <v>725</v>
      </c>
      <c r="C77" s="324">
        <v>155.53810968002699</v>
      </c>
      <c r="D77" s="324">
        <v>12.126235030007699</v>
      </c>
      <c r="E77" s="325">
        <v>0.91322696136095904</v>
      </c>
      <c r="F77" s="324">
        <v>166.61211444352702</v>
      </c>
      <c r="G77" s="326">
        <v>0.15490000000000001</v>
      </c>
      <c r="H77" s="324">
        <v>19372</v>
      </c>
      <c r="I77" s="326">
        <v>0.83157406542161405</v>
      </c>
      <c r="J77" s="324">
        <v>0</v>
      </c>
      <c r="K77" s="324">
        <v>324.80865066339999</v>
      </c>
      <c r="L77" s="327">
        <v>1.9494899980606963</v>
      </c>
      <c r="M77" s="324">
        <v>21.461443538890201</v>
      </c>
      <c r="N77" s="324">
        <v>-19.284495810001403</v>
      </c>
    </row>
    <row r="78" spans="1:14" ht="15.75" thickBot="1" x14ac:dyDescent="0.35">
      <c r="A78" s="323" t="s">
        <v>736</v>
      </c>
      <c r="B78" s="332" t="s">
        <v>726</v>
      </c>
      <c r="C78" s="324">
        <v>11.257239619988198</v>
      </c>
      <c r="D78" s="324">
        <v>0.69377814999963006</v>
      </c>
      <c r="E78" s="325">
        <v>0.240305771900025</v>
      </c>
      <c r="F78" s="324">
        <v>11.4239585151438</v>
      </c>
      <c r="G78" s="326">
        <v>0.26429999999999998</v>
      </c>
      <c r="H78" s="324">
        <v>1153</v>
      </c>
      <c r="I78" s="326">
        <v>0.82619355093400504</v>
      </c>
      <c r="J78" s="324">
        <v>0</v>
      </c>
      <c r="K78" s="324">
        <v>27.2267369895361</v>
      </c>
      <c r="L78" s="327"/>
      <c r="M78" s="324">
        <v>2.4945693450116502</v>
      </c>
      <c r="N78" s="324">
        <v>-1.33614534000143</v>
      </c>
    </row>
    <row r="79" spans="1:14" ht="15.75" thickBot="1" x14ac:dyDescent="0.35">
      <c r="A79" s="323" t="s">
        <v>736</v>
      </c>
      <c r="B79" s="332" t="s">
        <v>727</v>
      </c>
      <c r="C79" s="324">
        <v>39.4732242099792</v>
      </c>
      <c r="D79" s="324">
        <v>1.8801892799966502</v>
      </c>
      <c r="E79" s="325">
        <v>0.28423898413552101</v>
      </c>
      <c r="F79" s="324">
        <v>40.007647308024097</v>
      </c>
      <c r="G79" s="326">
        <v>0.52072402443904398</v>
      </c>
      <c r="H79" s="324">
        <v>5356</v>
      </c>
      <c r="I79" s="326">
        <v>0.85952929262990996</v>
      </c>
      <c r="J79" s="324">
        <v>0</v>
      </c>
      <c r="K79" s="324">
        <v>87.759420883120001</v>
      </c>
      <c r="L79" s="327">
        <v>2.193566150177459</v>
      </c>
      <c r="M79" s="324">
        <v>17.891561622234697</v>
      </c>
      <c r="N79" s="324">
        <v>-5.7052966199998298</v>
      </c>
    </row>
    <row r="80" spans="1:14" ht="15.75" thickBot="1" x14ac:dyDescent="0.35">
      <c r="A80" s="323" t="s">
        <v>736</v>
      </c>
      <c r="B80" s="323" t="s">
        <v>728</v>
      </c>
      <c r="C80" s="324">
        <v>152.251000400018</v>
      </c>
      <c r="D80" s="324">
        <v>7.8671692999996496</v>
      </c>
      <c r="E80" s="325">
        <v>0</v>
      </c>
      <c r="F80" s="324">
        <v>152.251000382934</v>
      </c>
      <c r="G80" s="326">
        <v>1</v>
      </c>
      <c r="H80" s="324">
        <v>16492</v>
      </c>
      <c r="I80" s="326">
        <v>0.78564474252162697</v>
      </c>
      <c r="J80" s="324">
        <v>0</v>
      </c>
      <c r="K80" s="324">
        <v>148.08711892901701</v>
      </c>
      <c r="L80" s="327">
        <v>0.97265120463284838</v>
      </c>
      <c r="M80" s="324">
        <v>119.61519799450998</v>
      </c>
      <c r="N80" s="324">
        <v>-80.977586749979594</v>
      </c>
    </row>
    <row r="81" spans="1:14" ht="15.75" thickBot="1" x14ac:dyDescent="0.35">
      <c r="A81" s="329" t="s">
        <v>736</v>
      </c>
      <c r="B81" s="329" t="s">
        <v>729</v>
      </c>
      <c r="C81" s="330">
        <v>2253.1487322203075</v>
      </c>
      <c r="D81" s="330">
        <v>3519.6607625087522</v>
      </c>
      <c r="E81" s="331"/>
      <c r="F81" s="330">
        <v>4523.0418052416226</v>
      </c>
      <c r="G81" s="331"/>
      <c r="H81" s="330">
        <v>793932</v>
      </c>
      <c r="I81" s="331"/>
      <c r="J81" s="331"/>
      <c r="K81" s="330">
        <v>1487.2606388686311</v>
      </c>
      <c r="L81" s="331">
        <v>0.32881868063768227</v>
      </c>
      <c r="M81" s="330">
        <v>192.79326301567778</v>
      </c>
      <c r="N81" s="330">
        <v>-164.20479186998395</v>
      </c>
    </row>
  </sheetData>
  <sheetProtection algorithmName="SHA-512" hashValue="8UfGXi44eYwiAhluMZdPgJsQTaRgXO4KQhQslhJ/UVDqr5+KRXJ7EpQ5/f3wohTSJaLMm5uO4qL63U9WdrbGsA==" saltValue="F3vk1SqMd4L703l2CJDCrg==" spinCount="100000" sheet="1" objects="1" scenarios="1"/>
  <mergeCells count="1">
    <mergeCell ref="A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66D9-11A6-49E9-B70C-9F031255BBFF}">
  <sheetPr>
    <tabColor theme="4" tint="0.59999389629810485"/>
  </sheetPr>
  <dimension ref="A1:D5"/>
  <sheetViews>
    <sheetView workbookViewId="0">
      <selection activeCell="B5" sqref="B5"/>
    </sheetView>
  </sheetViews>
  <sheetFormatPr defaultRowHeight="17.25" x14ac:dyDescent="0.3"/>
  <cols>
    <col min="1" max="1" width="9.140625" style="4"/>
    <col min="2" max="2" width="16.5703125" style="4" customWidth="1"/>
    <col min="3" max="3" width="7.5703125" style="4" customWidth="1"/>
    <col min="4" max="4" width="36" style="4" customWidth="1"/>
    <col min="5" max="16384" width="9.140625" style="4"/>
  </cols>
  <sheetData>
    <row r="1" spans="1:4" x14ac:dyDescent="0.3">
      <c r="A1" s="319" t="s">
        <v>782</v>
      </c>
    </row>
    <row r="3" spans="1:4" x14ac:dyDescent="0.3">
      <c r="B3" s="6" t="s">
        <v>301</v>
      </c>
      <c r="C3" s="150" t="s">
        <v>140</v>
      </c>
      <c r="D3" s="4" t="s">
        <v>302</v>
      </c>
    </row>
    <row r="5" spans="1:4" x14ac:dyDescent="0.3">
      <c r="B5" s="6" t="s">
        <v>426</v>
      </c>
      <c r="C5" s="150" t="s">
        <v>140</v>
      </c>
      <c r="D5" s="4" t="s">
        <v>427</v>
      </c>
    </row>
  </sheetData>
  <sheetProtection algorithmName="SHA-512" hashValue="J96d25Hd/SmlNZb1qCxLO9Hm4U3hBfDnXwubvJGaMXw/21A8bCPgWma7/9oKTYXEZoln1dtN8pXDduugLwjYJw==" saltValue="00fDIB5KG2qT2SAUTwuRqg==" spinCount="100000" sheet="1" objects="1" scenarios="1"/>
  <hyperlinks>
    <hyperlink ref="B3" location="'CC1'!A1" display="EU CC1" xr:uid="{1B2B44EF-C46E-4748-A501-5736EB4D4E25}"/>
    <hyperlink ref="B5" location="'CC2'!A1" display="EU CC2" xr:uid="{71D1B09C-7EA6-41C0-BC06-5114B343C066}"/>
    <hyperlink ref="A1" location="'Spis treści'!A1" display="POWRÓT" xr:uid="{B10ED110-1C03-4BB7-87F5-CFF1FD63B21B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B46B-2E28-49A9-A0F8-29922C5907CC}">
  <sheetPr>
    <tabColor theme="7" tint="0.79998168889431442"/>
  </sheetPr>
  <dimension ref="A2:P27"/>
  <sheetViews>
    <sheetView workbookViewId="0"/>
  </sheetViews>
  <sheetFormatPr defaultRowHeight="15" x14ac:dyDescent="0.3"/>
  <cols>
    <col min="1" max="1" width="9.28515625" style="27" bestFit="1" customWidth="1"/>
    <col min="2" max="2" width="45.7109375" style="27" customWidth="1"/>
    <col min="3" max="3" width="11.5703125" style="27" bestFit="1" customWidth="1"/>
    <col min="4" max="4" width="15.5703125" style="27" customWidth="1"/>
    <col min="5" max="5" width="16.85546875" style="27" customWidth="1"/>
    <col min="6" max="7" width="16.42578125" style="27" customWidth="1"/>
    <col min="8" max="8" width="14.7109375" style="27" customWidth="1"/>
    <col min="9" max="9" width="14.140625" style="27" customWidth="1"/>
    <col min="10" max="10" width="16.140625" style="27" customWidth="1"/>
    <col min="11" max="11" width="15.7109375" style="27" customWidth="1"/>
    <col min="12" max="12" width="14.85546875" style="27" customWidth="1"/>
    <col min="13" max="13" width="16" style="27" customWidth="1"/>
    <col min="14" max="14" width="14" style="27" customWidth="1"/>
    <col min="15" max="15" width="15" style="27" customWidth="1"/>
    <col min="16" max="16" width="17.140625" style="27" customWidth="1"/>
    <col min="17" max="16384" width="9.140625" style="27"/>
  </cols>
  <sheetData>
    <row r="2" spans="1:16" ht="15.75" x14ac:dyDescent="0.3">
      <c r="A2" s="445" t="s">
        <v>752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</row>
    <row r="3" spans="1:16" x14ac:dyDescent="0.3">
      <c r="O3" s="1" t="s">
        <v>212</v>
      </c>
    </row>
    <row r="4" spans="1:16" ht="15.75" thickBot="1" x14ac:dyDescent="0.35"/>
    <row r="5" spans="1:16" ht="102.75" customHeight="1" thickBot="1" x14ac:dyDescent="0.35">
      <c r="A5" s="474" t="s">
        <v>740</v>
      </c>
      <c r="B5" s="475"/>
      <c r="C5" s="468" t="s">
        <v>741</v>
      </c>
      <c r="D5" s="471" t="s">
        <v>742</v>
      </c>
      <c r="E5" s="472"/>
      <c r="F5" s="472"/>
      <c r="G5" s="472"/>
      <c r="H5" s="472"/>
      <c r="I5" s="472"/>
      <c r="J5" s="472"/>
      <c r="K5" s="472"/>
      <c r="L5" s="472"/>
      <c r="M5" s="472"/>
      <c r="N5" s="473"/>
      <c r="O5" s="471" t="s">
        <v>743</v>
      </c>
      <c r="P5" s="473"/>
    </row>
    <row r="6" spans="1:16" ht="102.75" thickBot="1" x14ac:dyDescent="0.35">
      <c r="A6" s="474"/>
      <c r="B6" s="475"/>
      <c r="C6" s="469"/>
      <c r="D6" s="471" t="s">
        <v>744</v>
      </c>
      <c r="E6" s="472"/>
      <c r="F6" s="472"/>
      <c r="G6" s="472"/>
      <c r="H6" s="472"/>
      <c r="I6" s="472"/>
      <c r="J6" s="472"/>
      <c r="K6" s="472"/>
      <c r="L6" s="473"/>
      <c r="M6" s="471" t="s">
        <v>745</v>
      </c>
      <c r="N6" s="473"/>
      <c r="O6" s="337" t="s">
        <v>764</v>
      </c>
      <c r="P6" s="337" t="s">
        <v>765</v>
      </c>
    </row>
    <row r="7" spans="1:16" ht="77.25" thickBot="1" x14ac:dyDescent="0.35">
      <c r="A7" s="474"/>
      <c r="B7" s="475"/>
      <c r="C7" s="469"/>
      <c r="D7" s="347" t="s">
        <v>753</v>
      </c>
      <c r="E7" s="46" t="s">
        <v>754</v>
      </c>
      <c r="F7" s="46"/>
      <c r="G7" s="46"/>
      <c r="H7" s="336"/>
      <c r="I7" s="46" t="s">
        <v>758</v>
      </c>
      <c r="J7" s="46"/>
      <c r="K7" s="46"/>
      <c r="L7" s="336"/>
      <c r="M7" s="476" t="s">
        <v>762</v>
      </c>
      <c r="N7" s="478" t="s">
        <v>763</v>
      </c>
      <c r="O7" s="338"/>
      <c r="P7" s="339"/>
    </row>
    <row r="8" spans="1:16" ht="90" thickBot="1" x14ac:dyDescent="0.35">
      <c r="A8" s="474"/>
      <c r="B8" s="475"/>
      <c r="C8" s="470"/>
      <c r="D8" s="333"/>
      <c r="E8" s="333"/>
      <c r="F8" s="334" t="s">
        <v>755</v>
      </c>
      <c r="G8" s="335" t="s">
        <v>756</v>
      </c>
      <c r="H8" s="336" t="s">
        <v>757</v>
      </c>
      <c r="I8" s="333"/>
      <c r="J8" s="334" t="s">
        <v>759</v>
      </c>
      <c r="K8" s="335" t="s">
        <v>760</v>
      </c>
      <c r="L8" s="336" t="s">
        <v>761</v>
      </c>
      <c r="M8" s="477"/>
      <c r="N8" s="479"/>
      <c r="O8" s="340"/>
      <c r="P8" s="341"/>
    </row>
    <row r="9" spans="1:16" ht="15.75" thickBot="1" x14ac:dyDescent="0.35">
      <c r="A9" s="342"/>
      <c r="B9" s="342"/>
      <c r="C9" s="342" t="s">
        <v>1</v>
      </c>
      <c r="D9" s="342" t="s">
        <v>2</v>
      </c>
      <c r="E9" s="342" t="s">
        <v>3</v>
      </c>
      <c r="F9" s="342" t="s">
        <v>4</v>
      </c>
      <c r="G9" s="342" t="s">
        <v>5</v>
      </c>
      <c r="H9" s="342" t="s">
        <v>6</v>
      </c>
      <c r="I9" s="342" t="s">
        <v>7</v>
      </c>
      <c r="J9" s="342" t="s">
        <v>8</v>
      </c>
      <c r="K9" s="342" t="s">
        <v>746</v>
      </c>
      <c r="L9" s="342" t="s">
        <v>747</v>
      </c>
      <c r="M9" s="342" t="s">
        <v>748</v>
      </c>
      <c r="N9" s="342" t="s">
        <v>749</v>
      </c>
      <c r="O9" s="342" t="s">
        <v>750</v>
      </c>
      <c r="P9" s="342" t="s">
        <v>751</v>
      </c>
    </row>
    <row r="10" spans="1:16" ht="27" customHeight="1" thickBot="1" x14ac:dyDescent="0.35">
      <c r="A10" s="61">
        <v>1</v>
      </c>
      <c r="B10" s="21" t="s">
        <v>232</v>
      </c>
      <c r="C10" s="80">
        <v>0</v>
      </c>
      <c r="D10" s="348">
        <v>0</v>
      </c>
      <c r="E10" s="348">
        <v>0</v>
      </c>
      <c r="F10" s="348">
        <v>0</v>
      </c>
      <c r="G10" s="348">
        <v>0</v>
      </c>
      <c r="H10" s="348">
        <v>0</v>
      </c>
      <c r="I10" s="348">
        <v>0</v>
      </c>
      <c r="J10" s="348">
        <v>0</v>
      </c>
      <c r="K10" s="348">
        <v>0</v>
      </c>
      <c r="L10" s="348">
        <v>0</v>
      </c>
      <c r="M10" s="348">
        <v>0</v>
      </c>
      <c r="N10" s="348">
        <v>0</v>
      </c>
      <c r="O10" s="348">
        <v>0</v>
      </c>
      <c r="P10" s="80">
        <v>0</v>
      </c>
    </row>
    <row r="11" spans="1:16" ht="27" customHeight="1" thickBot="1" x14ac:dyDescent="0.35">
      <c r="A11" s="335">
        <v>2</v>
      </c>
      <c r="B11" s="343" t="s">
        <v>766</v>
      </c>
      <c r="C11" s="344">
        <v>0</v>
      </c>
      <c r="D11" s="345">
        <v>0</v>
      </c>
      <c r="E11" s="345">
        <v>0</v>
      </c>
      <c r="F11" s="345">
        <v>0</v>
      </c>
      <c r="G11" s="345">
        <v>0</v>
      </c>
      <c r="H11" s="345">
        <v>0</v>
      </c>
      <c r="I11" s="345">
        <v>0</v>
      </c>
      <c r="J11" s="345">
        <v>0</v>
      </c>
      <c r="K11" s="345">
        <v>0</v>
      </c>
      <c r="L11" s="345">
        <v>0</v>
      </c>
      <c r="M11" s="345">
        <v>0</v>
      </c>
      <c r="N11" s="345">
        <v>0</v>
      </c>
      <c r="O11" s="345">
        <v>0</v>
      </c>
      <c r="P11" s="344">
        <v>0</v>
      </c>
    </row>
    <row r="12" spans="1:16" ht="27" customHeight="1" thickBot="1" x14ac:dyDescent="0.35">
      <c r="A12" s="335">
        <v>3</v>
      </c>
      <c r="B12" s="343" t="s">
        <v>251</v>
      </c>
      <c r="C12" s="344">
        <v>0</v>
      </c>
      <c r="D12" s="345">
        <v>0</v>
      </c>
      <c r="E12" s="345">
        <v>0</v>
      </c>
      <c r="F12" s="345">
        <v>0</v>
      </c>
      <c r="G12" s="345">
        <v>0</v>
      </c>
      <c r="H12" s="345">
        <v>0</v>
      </c>
      <c r="I12" s="345">
        <v>0</v>
      </c>
      <c r="J12" s="345">
        <v>0</v>
      </c>
      <c r="K12" s="345">
        <v>0</v>
      </c>
      <c r="L12" s="345">
        <v>0</v>
      </c>
      <c r="M12" s="345">
        <v>0</v>
      </c>
      <c r="N12" s="345">
        <v>0</v>
      </c>
      <c r="O12" s="345">
        <v>0</v>
      </c>
      <c r="P12" s="344">
        <v>0</v>
      </c>
    </row>
    <row r="13" spans="1:16" ht="27" customHeight="1" thickBot="1" x14ac:dyDescent="0.35">
      <c r="A13" s="335">
        <v>5</v>
      </c>
      <c r="B13" s="343" t="s">
        <v>256</v>
      </c>
      <c r="C13" s="344">
        <v>0</v>
      </c>
      <c r="D13" s="345">
        <v>0</v>
      </c>
      <c r="E13" s="345">
        <v>0</v>
      </c>
      <c r="F13" s="345">
        <v>0</v>
      </c>
      <c r="G13" s="345">
        <v>0</v>
      </c>
      <c r="H13" s="345">
        <v>0</v>
      </c>
      <c r="I13" s="345">
        <v>0</v>
      </c>
      <c r="J13" s="345">
        <v>0</v>
      </c>
      <c r="K13" s="345">
        <v>0</v>
      </c>
      <c r="L13" s="345">
        <v>0</v>
      </c>
      <c r="M13" s="345">
        <v>0</v>
      </c>
      <c r="N13" s="345">
        <v>0</v>
      </c>
      <c r="O13" s="345">
        <v>0</v>
      </c>
      <c r="P13" s="344">
        <v>0</v>
      </c>
    </row>
    <row r="14" spans="1:16" ht="27" customHeight="1" thickBot="1" x14ac:dyDescent="0.35">
      <c r="A14" s="335" t="s">
        <v>235</v>
      </c>
      <c r="B14" s="343" t="s">
        <v>767</v>
      </c>
      <c r="C14" s="344">
        <v>0</v>
      </c>
      <c r="D14" s="345">
        <v>0</v>
      </c>
      <c r="E14" s="345">
        <v>0</v>
      </c>
      <c r="F14" s="345">
        <v>0</v>
      </c>
      <c r="G14" s="345">
        <v>0</v>
      </c>
      <c r="H14" s="345">
        <v>0</v>
      </c>
      <c r="I14" s="345">
        <v>0</v>
      </c>
      <c r="J14" s="345">
        <v>0</v>
      </c>
      <c r="K14" s="345">
        <v>0</v>
      </c>
      <c r="L14" s="345">
        <v>0</v>
      </c>
      <c r="M14" s="345">
        <v>0</v>
      </c>
      <c r="N14" s="345">
        <v>0</v>
      </c>
      <c r="O14" s="345">
        <v>0</v>
      </c>
      <c r="P14" s="344">
        <v>0</v>
      </c>
    </row>
    <row r="15" spans="1:16" ht="27" customHeight="1" thickBot="1" x14ac:dyDescent="0.35">
      <c r="A15" s="335" t="s">
        <v>236</v>
      </c>
      <c r="B15" s="343" t="s">
        <v>768</v>
      </c>
      <c r="C15" s="344">
        <v>0</v>
      </c>
      <c r="D15" s="345">
        <v>0</v>
      </c>
      <c r="E15" s="345">
        <v>0</v>
      </c>
      <c r="F15" s="345">
        <v>0</v>
      </c>
      <c r="G15" s="345">
        <v>0</v>
      </c>
      <c r="H15" s="345">
        <v>0</v>
      </c>
      <c r="I15" s="345">
        <v>0</v>
      </c>
      <c r="J15" s="345">
        <v>0</v>
      </c>
      <c r="K15" s="345">
        <v>0</v>
      </c>
      <c r="L15" s="345">
        <v>0</v>
      </c>
      <c r="M15" s="345">
        <v>0</v>
      </c>
      <c r="N15" s="345">
        <v>0</v>
      </c>
      <c r="O15" s="345">
        <v>0</v>
      </c>
      <c r="P15" s="344">
        <v>0</v>
      </c>
    </row>
    <row r="16" spans="1:16" ht="27" customHeight="1" thickBot="1" x14ac:dyDescent="0.35">
      <c r="A16" s="335" t="s">
        <v>769</v>
      </c>
      <c r="B16" s="343" t="s">
        <v>770</v>
      </c>
      <c r="C16" s="344">
        <v>0</v>
      </c>
      <c r="D16" s="345">
        <v>0</v>
      </c>
      <c r="E16" s="345">
        <v>0</v>
      </c>
      <c r="F16" s="345">
        <v>0</v>
      </c>
      <c r="G16" s="345">
        <v>0</v>
      </c>
      <c r="H16" s="345">
        <v>0</v>
      </c>
      <c r="I16" s="345">
        <v>0</v>
      </c>
      <c r="J16" s="345">
        <v>0</v>
      </c>
      <c r="K16" s="345">
        <v>0</v>
      </c>
      <c r="L16" s="345">
        <v>0</v>
      </c>
      <c r="M16" s="345">
        <v>0</v>
      </c>
      <c r="N16" s="345">
        <v>0</v>
      </c>
      <c r="O16" s="345">
        <v>0</v>
      </c>
      <c r="P16" s="344">
        <v>0</v>
      </c>
    </row>
    <row r="17" spans="1:16" ht="27" customHeight="1" thickBot="1" x14ac:dyDescent="0.35">
      <c r="A17" s="335">
        <v>6</v>
      </c>
      <c r="B17" s="343" t="s">
        <v>262</v>
      </c>
      <c r="C17" s="344">
        <f>(C18+C19+C20+C21+C22)</f>
        <v>35898.939476109997</v>
      </c>
      <c r="D17" s="345">
        <f>D23</f>
        <v>0</v>
      </c>
      <c r="E17" s="345">
        <f t="shared" ref="E17:P17" si="0">E23</f>
        <v>0.75749283593074834</v>
      </c>
      <c r="F17" s="345">
        <f t="shared" si="0"/>
        <v>0.75749283593074834</v>
      </c>
      <c r="G17" s="345">
        <f t="shared" si="0"/>
        <v>0</v>
      </c>
      <c r="H17" s="345">
        <f t="shared" si="0"/>
        <v>0</v>
      </c>
      <c r="I17" s="345">
        <f t="shared" si="0"/>
        <v>0</v>
      </c>
      <c r="J17" s="345">
        <f t="shared" si="0"/>
        <v>0</v>
      </c>
      <c r="K17" s="345">
        <f t="shared" si="0"/>
        <v>0</v>
      </c>
      <c r="L17" s="345">
        <f t="shared" si="0"/>
        <v>0</v>
      </c>
      <c r="M17" s="345">
        <f t="shared" si="0"/>
        <v>0</v>
      </c>
      <c r="N17" s="345">
        <f t="shared" si="0"/>
        <v>0</v>
      </c>
      <c r="O17" s="345">
        <f t="shared" si="0"/>
        <v>0</v>
      </c>
      <c r="P17" s="344">
        <f t="shared" si="0"/>
        <v>8466.47906315</v>
      </c>
    </row>
    <row r="18" spans="1:16" ht="27" customHeight="1" thickBot="1" x14ac:dyDescent="0.35">
      <c r="A18" s="335" t="s">
        <v>240</v>
      </c>
      <c r="B18" s="343" t="s">
        <v>771</v>
      </c>
      <c r="C18" s="344">
        <f>((INDEX('[1]C_08_01_ABCS#qEEA_qx2011'!$D$12:$AR$50,MATCH("0010",'[1]C_08_01_ABCS#qEEA_qx2011'!$C$12:$C$50,0),MATCH("0110",'[1]C_08_01_ABCS#qEEA_qx2011'!$D$11:$AR$11,0),1)
-INDEX('[1]C_08_01_ABCS#qEEA_qx2011'!$D$12:$AR$50,MATCH("0040",'[1]C_08_01_ABCS#qEEA_qx2011'!$C$12:$C$50,0),MATCH("0110",'[1]C_08_01_ABCS#qEEA_qx2011'!$D$11:$AR$11,0),1)
-INDEX('[1]C_08_01_ABCS#qEEA_qx2011'!$D$12:$AR$50,MATCH("0050",'[1]C_08_01_ABCS#qEEA_qx2011'!$C$12:$C$50,0),MATCH("0110",'[1]C_08_01_ABCS#qEEA_qx2011'!$D$11:$AR$11,0),1)
-INDEX('[1]C_08_01_ABCS#qEEA_qx2011'!$D$12:$AR$50,MATCH("0060",'[1]C_08_01_ABCS#qEEA_qx2011'!$C$12:$C$50,0),MATCH("0110",'[1]C_08_01_ABCS#qEEA_qx2011'!$D$11:$AR$11,0),1))/1000)/1000</f>
        <v>59.379059070000004</v>
      </c>
      <c r="D18" s="345">
        <f>((INDEX('[1]C_08_01_ABCS#qEEA_qx2011'!$D$12:$AR$50,MATCH("0010",'[1]C_08_01_ABCS#qEEA_qx2011'!$C$12:$C$50,0),MATCH("0180",'[1]C_08_01_ABCS#qEEA_qx2011'!$D$11:$AR$11,0),1)
-INDEX('[1]C_08_01_ABCS#qEEA_qx2011'!$D$12:$AR$50,MATCH("0040",'[1]C_08_01_ABCS#qEEA_qx2011'!$C$12:$C$50,0),MATCH("0180",'[1]C_08_01_ABCS#qEEA_qx2011'!$D$11:$AR$11,0),1)
-INDEX('[1]C_08_01_ABCS#qEEA_qx2011'!$D$12:$AR$50,MATCH("0050",'[1]C_08_01_ABCS#qEEA_qx2011'!$C$12:$C$50,0),MATCH("0180",'[1]C_08_01_ABCS#qEEA_qx2011'!$D$11:$AR$11,0),1)
-INDEX('[1]C_08_01_ABCS#qEEA_qx2011'!$D$12:$AR$50,MATCH("0060",'[1]C_08_01_ABCS#qEEA_qx2011'!$C$12:$C$50,0),MATCH("0180",'[1]C_08_01_ABCS#qEEA_qx2011'!$D$11:$AR$11,0),1))/C18)/1000</f>
        <v>0</v>
      </c>
      <c r="E18" s="345">
        <f>(((INDEX('[1]C_08_01_ABCS#qEEA_qx2011'!$D$12:$AR$50,MATCH("0010",'[1]C_08_01_ABCS#qEEA_qx2011'!$C$12:$C$50,0),MATCH("0190",'[1]C_08_01_ABCS#qEEA_qx2011'!$D$11:$AR$11,0),1)
-INDEX('[1]C_08_01_ABCS#qEEA_qx2011'!$D$12:$AR$50,MATCH("0040",'[1]C_08_01_ABCS#qEEA_qx2011'!$C$12:$C$50,0),MATCH("0190",'[1]C_08_01_ABCS#qEEA_qx2011'!$D$11:$AR$11,0),1)
-INDEX('[1]C_08_01_ABCS#qEEA_qx2011'!$D$12:$AR$50,MATCH("0050",'[1]C_08_01_ABCS#qEEA_qx2011'!$C$12:$C$50,0),MATCH("0190",'[1]C_08_01_ABCS#qEEA_qx2011'!$D$11:$AR$11,0),1)
-INDEX('[1]C_08_01_ABCS#qEEA_qx2011'!$D$12:$AR$50,MATCH("0060",'[1]C_08_01_ABCS#qEEA_qx2011'!$C$12:$C$50,0),MATCH("0190",'[1]C_08_01_ABCS#qEEA_qx2011'!$D$11:$AR$11,0),1))+
(INDEX('[1]C_08_01_ABCS#qEEA_qx2011'!$D$12:$AR$50,MATCH("0010",'[1]C_08_01_ABCS#qEEA_qx2011'!$C$12:$C$50,0),MATCH("0200",'[1]C_08_01_ABCS#qEEA_qx2011'!$D$11:$AR$11,0),1)
-INDEX('[1]C_08_01_ABCS#qEEA_qx2011'!$D$12:$AR$50,MATCH("0040",'[1]C_08_01_ABCS#qEEA_qx2011'!$C$12:$C$50,0),MATCH("0200",'[1]C_08_01_ABCS#qEEA_qx2011'!$D$11:$AR$11,0),1)
-INDEX('[1]C_08_01_ABCS#qEEA_qx2011'!$D$12:$AR$50,MATCH("0050",'[1]C_08_01_ABCS#qEEA_qx2011'!$C$12:$C$50,0),MATCH("0200",'[1]C_08_01_ABCS#qEEA_qx2011'!$D$11:$AR$11,0),1)
-INDEX('[1]C_08_01_ABCS#qEEA_qx2011'!$D$12:$AR$50,MATCH("0060",'[1]C_08_01_ABCS#qEEA_qx2011'!$C$12:$C$50,0),MATCH("0200",'[1]C_08_01_ABCS#qEEA_qx2011'!$D$11:$AR$11,0),1))+
(INDEX('[1]C_08_01_ABCS#qEEA_qx2011'!$D$12:$AR$50,MATCH("0010",'[1]C_08_01_ABCS#qEEA_qx2011'!$C$12:$C$50,0),MATCH("0210",'[1]C_08_01_ABCS#qEEA_qx2011'!$D$11:$AR$11,0),1)
-INDEX('[1]C_08_01_ABCS#qEEA_qx2011'!$D$12:$AR$50,MATCH("0040",'[1]C_08_01_ABCS#qEEA_qx2011'!$C$12:$C$50,0),MATCH("0210",'[1]C_08_01_ABCS#qEEA_qx2011'!$D$11:$AR$11,0),1)
-INDEX('[1]C_08_01_ABCS#qEEA_qx2011'!$D$12:$AR$50,MATCH("0050",'[1]C_08_01_ABCS#qEEA_qx2011'!$C$12:$C$50,0),MATCH("0210",'[1]C_08_01_ABCS#qEEA_qx2011'!$D$11:$AR$11,0),1)
-INDEX('[1]C_08_01_ABCS#qEEA_qx2011'!$D$12:$AR$50,MATCH("0060",'[1]C_08_01_ABCS#qEEA_qx2011'!$C$12:$C$50,0),MATCH("0210",'[1]C_08_01_ABCS#qEEA_qx2011'!$D$11:$AR$11,0),1)))/C18/1000)/1000</f>
        <v>1.0049980568006329</v>
      </c>
      <c r="F18" s="345">
        <f>((INDEX('[1]C_08_01_ABCS#qEEA_qx2011'!$D$12:$AR$50,MATCH("0010",'[1]C_08_01_ABCS#qEEA_qx2011'!$C$12:$C$50,0),MATCH("0190",'[1]C_08_01_ABCS#qEEA_qx2011'!$D$11:$AR$11,0),1)
-INDEX('[1]C_08_01_ABCS#qEEA_qx2011'!$D$12:$AR$50,MATCH("0040",'[1]C_08_01_ABCS#qEEA_qx2011'!$C$12:$C$50,0),MATCH("0190",'[1]C_08_01_ABCS#qEEA_qx2011'!$D$11:$AR$11,0),1)
-INDEX('[1]C_08_01_ABCS#qEEA_qx2011'!$D$12:$AR$50,MATCH("0050",'[1]C_08_01_ABCS#qEEA_qx2011'!$C$12:$C$50,0),MATCH("0190",'[1]C_08_01_ABCS#qEEA_qx2011'!$D$11:$AR$11,0),1)
-INDEX('[1]C_08_01_ABCS#qEEA_qx2011'!$D$12:$AR$50,MATCH("0060",'[1]C_08_01_ABCS#qEEA_qx2011'!$C$12:$C$50,0),MATCH("0190",'[1]C_08_01_ABCS#qEEA_qx2011'!$D$11:$AR$11,0),1))/C18/10000)/1000</f>
        <v>0.10049980568006329</v>
      </c>
      <c r="G18" s="345">
        <f>((INDEX('[1]C_08_01_ABCS#qEEA_qx2011'!$D$12:$AR$50,MATCH("0010",'[1]C_08_01_ABCS#qEEA_qx2011'!$C$12:$C$50,0),MATCH("0210",'[1]C_08_01_ABCS#qEEA_qx2011'!$D$11:$AR$11,0),1)
-INDEX('[1]C_08_01_ABCS#qEEA_qx2011'!$D$12:$AR$50,MATCH("0040",'[1]C_08_01_ABCS#qEEA_qx2011'!$C$12:$C$50,0),MATCH("0210",'[1]C_08_01_ABCS#qEEA_qx2011'!$D$11:$AR$11,0),1)
-INDEX('[1]C_08_01_ABCS#qEEA_qx2011'!$D$12:$AR$50,MATCH("0050",'[1]C_08_01_ABCS#qEEA_qx2011'!$C$12:$C$50,0),MATCH("0210",'[1]C_08_01_ABCS#qEEA_qx2011'!$D$11:$AR$11,0),1)
-INDEX('[1]C_08_01_ABCS#qEEA_qx2011'!$D$12:$AR$50,MATCH("0060",'[1]C_08_01_ABCS#qEEA_qx2011'!$C$12:$C$50,0),MATCH("0210",'[1]C_08_01_ABCS#qEEA_qx2011'!$D$11:$AR$11,0),1))/C18)/1000</f>
        <v>0</v>
      </c>
      <c r="H18" s="345">
        <f>((INDEX('[1]C_08_01_ABCS#qEEA_qx2011'!$D$12:$AR$50,MATCH("0010",'[1]C_08_01_ABCS#qEEA_qx2011'!$C$12:$C$50,0),MATCH("0200",'[1]C_08_01_ABCS#qEEA_qx2011'!$D$11:$AR$11,0),1)
-INDEX('[1]C_08_01_ABCS#qEEA_qx2011'!$D$12:$AR$50,MATCH("0040",'[1]C_08_01_ABCS#qEEA_qx2011'!$C$12:$C$50,0),MATCH("0200",'[1]C_08_01_ABCS#qEEA_qx2011'!$D$11:$AR$11,0),1)
-INDEX('[1]C_08_01_ABCS#qEEA_qx2011'!$D$12:$AR$50,MATCH("0050",'[1]C_08_01_ABCS#qEEA_qx2011'!$C$12:$C$50,0),MATCH("0200",'[1]C_08_01_ABCS#qEEA_qx2011'!$D$11:$AR$11,0),1)
-INDEX('[1]C_08_01_ABCS#qEEA_qx2011'!$D$12:$AR$50,MATCH("0060",'[1]C_08_01_ABCS#qEEA_qx2011'!$C$12:$C$50,0),MATCH("0200",'[1]C_08_01_ABCS#qEEA_qx2011'!$D$11:$AR$11,0),1))/C18)/1000</f>
        <v>0</v>
      </c>
      <c r="I18" s="345">
        <f>((INDEX('[1]C_08_01_ABCS#qEEA_qx2011'!$D$12:$AR$50,MATCH("0010",'[1]C_08_01_ABCS#qEEA_qx2011'!$C$12:$C$50,0),MATCH("0170",'[1]C_08_01_ABCS#qEEA_qx2011'!$D$11:$AR$11,0),1)
-INDEX('[1]C_08_01_ABCS#qEEA_qx2011'!$D$12:$AR$50,MATCH("0040",'[1]C_08_01_ABCS#qEEA_qx2011'!$C$12:$C$50,0),MATCH("0170",'[1]C_08_01_ABCS#qEEA_qx2011'!$D$11:$AR$11,0),1)
-INDEX('[1]C_08_01_ABCS#qEEA_qx2011'!$D$12:$AR$50,MATCH("0050",'[1]C_08_01_ABCS#qEEA_qx2011'!$C$12:$C$50,0),MATCH("0170",'[1]C_08_01_ABCS#qEEA_qx2011'!$D$11:$AR$11,0),1)
-INDEX('[1]C_08_01_ABCS#qEEA_qx2011'!$D$12:$AR$50,MATCH("0060",'[1]C_08_01_ABCS#qEEA_qx2011'!$C$12:$C$50,0),MATCH("0170",'[1]C_08_01_ABCS#qEEA_qx2011'!$D$11:$AR$11,0),1))/C18)/1000</f>
        <v>0</v>
      </c>
      <c r="J18" s="345">
        <f>((INDEX('[1]C_08_01_ABCS#qEEA_qx2011'!$D$12:$AR$50,MATCH("0010",'[1]C_08_01_ABCS#qEEA_qx2011'!$C$12:$C$50,0),MATCH("0171",'[1]C_08_01_ABCS#qEEA_qx2011'!$D$11:$AR$11,0),1)
-INDEX('[1]C_08_01_ABCS#qEEA_qx2011'!$D$12:$AR$50,MATCH("0040",'[1]C_08_01_ABCS#qEEA_qx2011'!$C$12:$C$50,0),MATCH("0171",'[1]C_08_01_ABCS#qEEA_qx2011'!$D$11:$AR$11,0),1)
-INDEX('[1]C_08_01_ABCS#qEEA_qx2011'!$D$12:$AR$50,MATCH("0050",'[1]C_08_01_ABCS#qEEA_qx2011'!$C$12:$C$50,0),MATCH("0171",'[1]C_08_01_ABCS#qEEA_qx2011'!$D$11:$AR$11,0),1)
-INDEX('[1]C_08_01_ABCS#qEEA_qx2011'!$D$12:$AR$50,MATCH("0060",'[1]C_08_01_ABCS#qEEA_qx2011'!$C$12:$C$50,0),MATCH("0171",'[1]C_08_01_ABCS#qEEA_qx2011'!$D$11:$AR$11,0),1))/C18)/1000</f>
        <v>0</v>
      </c>
      <c r="K18" s="345">
        <f>((INDEX('[1]C_08_01_ABCS#qEEA_qx2011'!$D$12:$AR$50,MATCH("0010",'[1]C_08_01_ABCS#qEEA_qx2011'!$C$12:$C$50,0),MATCH("0172",'[1]C_08_01_ABCS#qEEA_qx2011'!$D$11:$AR$11,0),1)
-INDEX('[1]C_08_01_ABCS#qEEA_qx2011'!$D$12:$AR$50,MATCH("0040",'[1]C_08_01_ABCS#qEEA_qx2011'!$C$12:$C$50,0),MATCH("0172",'[1]C_08_01_ABCS#qEEA_qx2011'!$D$11:$AR$11,0),1)
-INDEX('[1]C_08_01_ABCS#qEEA_qx2011'!$D$12:$AR$50,MATCH("0050",'[1]C_08_01_ABCS#qEEA_qx2011'!$C$12:$C$50,0),MATCH("0172",'[1]C_08_01_ABCS#qEEA_qx2011'!$D$11:$AR$11,0),1)
-INDEX('[1]C_08_01_ABCS#qEEA_qx2011'!$D$12:$AR$50,MATCH("0060",'[1]C_08_01_ABCS#qEEA_qx2011'!$C$12:$C$50,0),MATCH("0172",'[1]C_08_01_ABCS#qEEA_qx2011'!$D$11:$AR$11,0),1))/C18)/1000</f>
        <v>0</v>
      </c>
      <c r="L18" s="345">
        <f>((INDEX('[1]C_08_01_ABCS#qEEA_qx2011'!$D$12:$AR$50,MATCH("0010",'[1]C_08_01_ABCS#qEEA_qx2011'!$C$12:$C$50,0),MATCH("0173",'[1]C_08_01_ABCS#qEEA_qx2011'!$D$11:$AR$11,0),1)
-INDEX('[1]C_08_01_ABCS#qEEA_qx2011'!$D$12:$AR$50,MATCH("0040",'[1]C_08_01_ABCS#qEEA_qx2011'!$C$12:$C$50,0),MATCH("0173",'[1]C_08_01_ABCS#qEEA_qx2011'!$D$11:$AR$11,0),1)
-INDEX('[1]C_08_01_ABCS#qEEA_qx2011'!$D$12:$AR$50,MATCH("0050",'[1]C_08_01_ABCS#qEEA_qx2011'!$C$12:$C$50,0),MATCH("0173",'[1]C_08_01_ABCS#qEEA_qx2011'!$D$11:$AR$11,0),1)
-INDEX('[1]C_08_01_ABCS#qEEA_qx2011'!$D$12:$AR$50,MATCH("0060",'[1]C_08_01_ABCS#qEEA_qx2011'!$C$12:$C$50,0),MATCH("0173",'[1]C_08_01_ABCS#qEEA_qx2011'!$D$11:$AR$11,0),1))/C18)/1000</f>
        <v>0</v>
      </c>
      <c r="M18" s="345">
        <f>((INDEX('[1]C_08_01_ABCS#qEEA_qx2011'!$D$12:$AR$50,MATCH("0010",'[1]C_08_01_ABCS#qEEA_qx2011'!$C$12:$C$50,0),MATCH("0150",'[1]C_08_01_ABCS#qEEA_qx2011'!$D$11:$AR$11,0),1)
-INDEX('[1]C_08_01_ABCS#qEEA_qx2011'!$D$12:$AR$50,MATCH("0040",'[1]C_08_01_ABCS#qEEA_qx2011'!$C$12:$C$50,0),MATCH("0150",'[1]C_08_01_ABCS#qEEA_qx2011'!$D$11:$AR$11,0),1)
-INDEX('[1]C_08_01_ABCS#qEEA_qx2011'!$D$12:$AR$50,MATCH("0050",'[1]C_08_01_ABCS#qEEA_qx2011'!$C$12:$C$50,0),MATCH("0150",'[1]C_08_01_ABCS#qEEA_qx2011'!$D$11:$AR$11,0),1)
-INDEX('[1]C_08_01_ABCS#qEEA_qx2011'!$D$12:$AR$50,MATCH("0060",'[1]C_08_01_ABCS#qEEA_qx2011'!$C$12:$C$50,0),MATCH("0150",'[1]C_08_01_ABCS#qEEA_qx2011'!$D$11:$AR$11,0),1))/C18)/1000</f>
        <v>0</v>
      </c>
      <c r="N18" s="345">
        <f>((INDEX('[1]C_08_01_ABCS#qEEA_qx2011'!$D$12:$AR$50,MATCH("0010",'[1]C_08_01_ABCS#qEEA_qx2011'!$C$12:$C$50,0),MATCH("0160",'[1]C_08_01_ABCS#qEEA_qx2011'!$D$11:$AR$11,0),1)
-INDEX('[1]C_08_01_ABCS#qEEA_qx2011'!$D$12:$AR$50,MATCH("0040",'[1]C_08_01_ABCS#qEEA_qx2011'!$C$12:$C$50,0),MATCH("0160",'[1]C_08_01_ABCS#qEEA_qx2011'!$D$11:$AR$11,0),1)
-INDEX('[1]C_08_01_ABCS#qEEA_qx2011'!$D$12:$AR$50,MATCH("0050",'[1]C_08_01_ABCS#qEEA_qx2011'!$C$12:$C$50,0),MATCH("0160",'[1]C_08_01_ABCS#qEEA_qx2011'!$D$11:$AR$11,0),1)
-INDEX('[1]C_08_01_ABCS#qEEA_qx2011'!$D$12:$AR$50,MATCH("0060",'[1]C_08_01_ABCS#qEEA_qx2011'!$C$12:$C$50,0),MATCH("0160",'[1]C_08_01_ABCS#qEEA_qx2011'!$D$11:$AR$11,0),1))/C18)/1000</f>
        <v>0</v>
      </c>
      <c r="O18" s="345">
        <v>0</v>
      </c>
      <c r="P18" s="344">
        <f>((INDEX('[1]C_08_01_ABCS#qEEA_qx2011'!$D$12:$AR$50,MATCH("0010",'[1]C_08_01_ABCS#qEEA_qx2011'!$C$12:$C$50,0),MATCH("0260",'[1]C_08_01_ABCS#qEEA_qx2011'!$D$11:$AR$11,0),1)
-INDEX('[1]C_08_01_ABCS#qEEA_qx2011'!$D$12:$AR$50,MATCH("0040",'[1]C_08_01_ABCS#qEEA_qx2011'!$C$12:$C$50,0),MATCH("0260",'[1]C_08_01_ABCS#qEEA_qx2011'!$D$11:$AR$11,0),1)
-INDEX('[1]C_08_01_ABCS#qEEA_qx2011'!$D$12:$AR$50,MATCH("0050",'[1]C_08_01_ABCS#qEEA_qx2011'!$C$12:$C$50,0),MATCH("0260",'[1]C_08_01_ABCS#qEEA_qx2011'!$D$11:$AR$11,0),1
-INDEX('[1]C_08_01_ABCS#qEEA_qx2011'!$D$12:$AR$50,MATCH("0060",'[1]C_08_01_ABCS#qEEA_qx2011'!$C$12:$C$50,0),MATCH("0260",'[1]C_08_01_ABCS#qEEA_qx2011'!$D$11:$AR$11,0),1)))/1000)/1000</f>
        <v>27.0460873</v>
      </c>
    </row>
    <row r="19" spans="1:16" ht="27" customHeight="1" thickBot="1" x14ac:dyDescent="0.35">
      <c r="A19" s="335" t="s">
        <v>243</v>
      </c>
      <c r="B19" s="343" t="s">
        <v>772</v>
      </c>
      <c r="C19" s="344">
        <f>((INDEX('[1]C_08_01_ABCS#qEEA_qx2010'!$D$12:$AR$50,MATCH("0010",'[1]C_08_01_ABCS#qEEA_qx2010'!$C$12:$C$50,0),MATCH("0110",'[1]C_08_01_ABCS#qEEA_qx2010'!$D$11:$AR$11,0),1)
-INDEX('[1]C_08_01_ABCS#qEEA_qx2010'!$D$12:$AR$50,MATCH("0040",'[1]C_08_01_ABCS#qEEA_qx2010'!$C$12:$C$50,0),MATCH("0110",'[1]C_08_01_ABCS#qEEA_qx2010'!$D$11:$AR$11,0),1)
-INDEX('[1]C_08_01_ABCS#qEEA_qx2010'!$D$12:$AR$50,MATCH("0050",'[1]C_08_01_ABCS#qEEA_qx2010'!$C$12:$C$50,0),MATCH("0110",'[1]C_08_01_ABCS#qEEA_qx2010'!$D$11:$AR$11,0),1)
-INDEX('[1]C_08_01_ABCS#qEEA_qx2010'!$D$12:$AR$50,MATCH("0060",'[1]C_08_01_ABCS#qEEA_qx2010'!$C$12:$C$50,0),MATCH("0110",'[1]C_08_01_ABCS#qEEA_qx2010'!$D$11:$AR$11,0),1))/1000)/1000</f>
        <v>31316.518611799998</v>
      </c>
      <c r="D19" s="345">
        <f>((INDEX('[1]C_08_01_ABCS#qEEA_qx2010'!$D$12:$AR$50,MATCH("0010",'[1]C_08_01_ABCS#qEEA_qx2010'!$C$12:$C$50,0),MATCH("0180",'[1]C_08_01_ABCS#qEEA_qx2010'!$D$11:$AR$11,0),1)
-INDEX('[1]C_08_01_ABCS#qEEA_qx2010'!$D$12:$AR$50,MATCH("0040",'[1]C_08_01_ABCS#qEEA_qx2010'!$C$12:$C$50,0),MATCH("0180",'[1]C_08_01_ABCS#qEEA_qx2010'!$D$11:$AR$11,0),1)
-INDEX('[1]C_08_01_ABCS#qEEA_qx2010'!$D$12:$AR$50,MATCH("0050",'[1]C_08_01_ABCS#qEEA_qx2010'!$C$12:$C$50,0),MATCH("0180",'[1]C_08_01_ABCS#qEEA_qx2010'!$D$11:$AR$11,0),1)
-INDEX('[1]C_08_01_ABCS#qEEA_qx2010'!$D$12:$AR$50,MATCH("0060",'[1]C_08_01_ABCS#qEEA_qx2010'!$C$12:$C$50,0),MATCH("0180",'[1]C_08_01_ABCS#qEEA_qx2010'!$D$11:$AR$11,0),1))/C19)/1000</f>
        <v>0</v>
      </c>
      <c r="E19" s="345">
        <f>(((INDEX('[1]C_08_01_ABCS#qEEA_qx2010'!$D$12:$AR$50,MATCH("0010",'[1]C_08_01_ABCS#qEEA_qx2010'!$C$12:$C$50,0),MATCH("0190",'[1]C_08_01_ABCS#qEEA_qx2010'!$D$11:$AR$11,0),1)
-INDEX('[1]C_08_01_ABCS#qEEA_qx2010'!$D$12:$AR$50,MATCH("0040",'[1]C_08_01_ABCS#qEEA_qx2010'!$C$12:$C$50,0),MATCH("0190",'[1]C_08_01_ABCS#qEEA_qx2010'!$D$11:$AR$11,0),1)
-INDEX('[1]C_08_01_ABCS#qEEA_qx2010'!$D$12:$AR$50,MATCH("0050",'[1]C_08_01_ABCS#qEEA_qx2010'!$C$12:$C$50,0),MATCH("0190",'[1]C_08_01_ABCS#qEEA_qx2010'!$D$11:$AR$11,0),1)
-INDEX('[1]C_08_01_ABCS#qEEA_qx2010'!$D$12:$AR$50,MATCH("0060",'[1]C_08_01_ABCS#qEEA_qx2010'!$C$12:$C$50,0),MATCH("0190",'[1]C_08_01_ABCS#qEEA_qx2010'!$D$11:$AR$11,0),1))+
(INDEX('[1]C_08_01_ABCS#qEEA_qx2010'!$D$12:$AR$50,MATCH("0010",'[1]C_08_01_ABCS#qEEA_qx2010'!$C$12:$C$50,0),MATCH("0200",'[1]C_08_01_ABCS#qEEA_qx2010'!$D$11:$AR$11,0),1)
-INDEX('[1]C_08_01_ABCS#qEEA_qx2010'!$D$12:$AR$50,MATCH("0040",'[1]C_08_01_ABCS#qEEA_qx2010'!$C$12:$C$50,0),MATCH("0200",'[1]C_08_01_ABCS#qEEA_qx2010'!$D$11:$AR$11,0),1)
-INDEX('[1]C_08_01_ABCS#qEEA_qx2010'!$D$12:$AR$50,MATCH("0050",'[1]C_08_01_ABCS#qEEA_qx2010'!$C$12:$C$50,0),MATCH("0200",'[1]C_08_01_ABCS#qEEA_qx2010'!$D$11:$AR$11,0),1)
-INDEX('[1]C_08_01_ABCS#qEEA_qx2010'!$D$12:$AR$50,MATCH("0060",'[1]C_08_01_ABCS#qEEA_qx2010'!$C$12:$C$50,0),MATCH("0200",'[1]C_08_01_ABCS#qEEA_qx2010'!$D$11:$AR$11,0),1))+
(INDEX('[1]C_08_01_ABCS#qEEA_qx2010'!$D$12:$AR$50,MATCH("0010",'[1]C_08_01_ABCS#qEEA_qx2010'!$C$12:$C$50,0),MATCH("0210",'[1]C_08_01_ABCS#qEEA_qx2010'!$D$11:$AR$11,0),1)
-INDEX('[1]C_08_01_ABCS#qEEA_qx2010'!$D$12:$AR$50,MATCH("0040",'[1]C_08_01_ABCS#qEEA_qx2010'!$C$12:$C$50,0),MATCH("0210",'[1]C_08_01_ABCS#qEEA_qx2010'!$D$11:$AR$11,0),1)
-INDEX('[1]C_08_01_ABCS#qEEA_qx2010'!$D$12:$AR$50,MATCH("0050",'[1]C_08_01_ABCS#qEEA_qx2010'!$C$12:$C$50,0),MATCH("0210",'[1]C_08_01_ABCS#qEEA_qx2010'!$D$11:$AR$11,0),1)
-INDEX('[1]C_08_01_ABCS#qEEA_qx2010'!$D$12:$AR$50,MATCH("0060",'[1]C_08_01_ABCS#qEEA_qx2010'!$C$12:$C$50,0),MATCH("0210",'[1]C_08_01_ABCS#qEEA_qx2010'!$D$11:$AR$11,0),1)))/C19/1000)/1000</f>
        <v>0.86642816106245446</v>
      </c>
      <c r="F19" s="345">
        <f>((INDEX('[1]C_08_01_ABCS#qEEA_qx2010'!$D$12:$AR$50,MATCH("0010",'[1]C_08_01_ABCS#qEEA_qx2010'!$C$12:$C$50,0),MATCH("0190",'[1]C_08_01_ABCS#qEEA_qx2010'!$D$11:$AR$11,0),1)
-INDEX('[1]C_08_01_ABCS#qEEA_qx2010'!$D$12:$AR$50,MATCH("0040",'[1]C_08_01_ABCS#qEEA_qx2010'!$C$12:$C$50,0),MATCH("0190",'[1]C_08_01_ABCS#qEEA_qx2010'!$D$11:$AR$11,0),1)
-INDEX('[1]C_08_01_ABCS#qEEA_qx2010'!$D$12:$AR$50,MATCH("0050",'[1]C_08_01_ABCS#qEEA_qx2010'!$C$12:$C$50,0),MATCH("0190",'[1]C_08_01_ABCS#qEEA_qx2010'!$D$11:$AR$11,0),1)
-INDEX('[1]C_08_01_ABCS#qEEA_qx2010'!$D$12:$AR$50,MATCH("0060",'[1]C_08_01_ABCS#qEEA_qx2010'!$C$12:$C$50,0),MATCH("0190",'[1]C_08_01_ABCS#qEEA_qx2010'!$D$11:$AR$11,0),1))/C19/1000)/1000</f>
        <v>0.86642816106245446</v>
      </c>
      <c r="G19" s="345">
        <f>((INDEX('[1]C_08_01_ABCS#qEEA_qx2010'!$D$12:$AR$50,MATCH("0010",'[1]C_08_01_ABCS#qEEA_qx2010'!$C$12:$C$50,0),MATCH("0210",'[1]C_08_01_ABCS#qEEA_qx2010'!$D$11:$AR$11,0),1)
-INDEX('[1]C_08_01_ABCS#qEEA_qx2010'!$D$12:$AR$50,MATCH("0040",'[1]C_08_01_ABCS#qEEA_qx2010'!$C$12:$C$50,0),MATCH("0210",'[1]C_08_01_ABCS#qEEA_qx2010'!$D$11:$AR$11,0),1)
-INDEX('[1]C_08_01_ABCS#qEEA_qx2010'!$D$12:$AR$50,MATCH("0050",'[1]C_08_01_ABCS#qEEA_qx2010'!$C$12:$C$50,0),MATCH("0210",'[1]C_08_01_ABCS#qEEA_qx2010'!$D$11:$AR$11,0),1)
-INDEX('[1]C_08_01_ABCS#qEEA_qx2010'!$D$12:$AR$50,MATCH("0060",'[1]C_08_01_ABCS#qEEA_qx2010'!$C$12:$C$50,0),MATCH("0210",'[1]C_08_01_ABCS#qEEA_qx2010'!$D$11:$AR$11,0),1))/C19)/1000</f>
        <v>0</v>
      </c>
      <c r="H19" s="345">
        <f>((INDEX('[1]C_08_01_ABCS#qEEA_qx2010'!$D$12:$AR$50,MATCH("0010",'[1]C_08_01_ABCS#qEEA_qx2010'!$C$12:$C$50,0),MATCH("0200",'[1]C_08_01_ABCS#qEEA_qx2010'!$D$11:$AR$11,0),1)
-INDEX('[1]C_08_01_ABCS#qEEA_qx2010'!$D$12:$AR$50,MATCH("0040",'[1]C_08_01_ABCS#qEEA_qx2010'!$C$12:$C$50,0),MATCH("0200",'[1]C_08_01_ABCS#qEEA_qx2010'!$D$11:$AR$11,0),1)
-INDEX('[1]C_08_01_ABCS#qEEA_qx2010'!$D$12:$AR$50,MATCH("0050",'[1]C_08_01_ABCS#qEEA_qx2010'!$C$12:$C$50,0),MATCH("0200",'[1]C_08_01_ABCS#qEEA_qx2010'!$D$11:$AR$11,0),1)
-INDEX('[1]C_08_01_ABCS#qEEA_qx2010'!$D$12:$AR$50,MATCH("0060",'[1]C_08_01_ABCS#qEEA_qx2010'!$C$12:$C$50,0),MATCH("0200",'[1]C_08_01_ABCS#qEEA_qx2010'!$D$11:$AR$11,0),1))/C19)/1000</f>
        <v>0</v>
      </c>
      <c r="I19" s="345">
        <f>((INDEX('[1]C_08_01_ABCS#qEEA_qx2010'!$D$12:$AR$50,MATCH("0010",'[1]C_08_01_ABCS#qEEA_qx2010'!$C$12:$C$50,0),MATCH("0170",'[1]C_08_01_ABCS#qEEA_qx2010'!$D$11:$AR$11,0),1)
-INDEX('[1]C_08_01_ABCS#qEEA_qx2010'!$D$12:$AR$50,MATCH("0040",'[1]C_08_01_ABCS#qEEA_qx2010'!$C$12:$C$50,0),MATCH("0170",'[1]C_08_01_ABCS#qEEA_qx2010'!$D$11:$AR$11,0),1)
-INDEX('[1]C_08_01_ABCS#qEEA_qx2010'!$D$12:$AR$50,MATCH("0050",'[1]C_08_01_ABCS#qEEA_qx2010'!$C$12:$C$50,0),MATCH("0170",'[1]C_08_01_ABCS#qEEA_qx2010'!$D$11:$AR$11,0),1)
-INDEX('[1]C_08_01_ABCS#qEEA_qx2010'!$D$12:$AR$50,MATCH("0060",'[1]C_08_01_ABCS#qEEA_qx2010'!$C$12:$C$50,0),MATCH("0170",'[1]C_08_01_ABCS#qEEA_qx2010'!$D$11:$AR$11,0),1))/C19)/1000</f>
        <v>0</v>
      </c>
      <c r="J19" s="345">
        <f>((INDEX('[1]C_08_01_ABCS#qEEA_qx2010'!$D$12:$AR$50,MATCH("0010",'[1]C_08_01_ABCS#qEEA_qx2010'!$C$12:$C$50,0),MATCH("0171",'[1]C_08_01_ABCS#qEEA_qx2010'!$D$11:$AR$11,0),1)
-INDEX('[1]C_08_01_ABCS#qEEA_qx2010'!$D$12:$AR$50,MATCH("0040",'[1]C_08_01_ABCS#qEEA_qx2010'!$C$12:$C$50,0),MATCH("0171",'[1]C_08_01_ABCS#qEEA_qx2010'!$D$11:$AR$11,0),1)
-INDEX('[1]C_08_01_ABCS#qEEA_qx2010'!$D$12:$AR$50,MATCH("0050",'[1]C_08_01_ABCS#qEEA_qx2010'!$C$12:$C$50,0),MATCH("0171",'[1]C_08_01_ABCS#qEEA_qx2010'!$D$11:$AR$11,0),1)
-INDEX('[1]C_08_01_ABCS#qEEA_qx2010'!$D$12:$AR$50,MATCH("0060",'[1]C_08_01_ABCS#qEEA_qx2010'!$C$12:$C$50,0),MATCH("0171",'[1]C_08_01_ABCS#qEEA_qx2010'!$D$11:$AR$11,0),1))/C19)/1000</f>
        <v>0</v>
      </c>
      <c r="K19" s="345">
        <f>((INDEX('[1]C_08_01_ABCS#qEEA_qx2010'!$D$12:$AR$50,MATCH("0010",'[1]C_08_01_ABCS#qEEA_qx2010'!$C$12:$C$50,0),MATCH("0172",'[1]C_08_01_ABCS#qEEA_qx2010'!$D$11:$AR$11,0),1)
-INDEX('[1]C_08_01_ABCS#qEEA_qx2010'!$D$12:$AR$50,MATCH("0040",'[1]C_08_01_ABCS#qEEA_qx2010'!$C$12:$C$50,0),MATCH("0172",'[1]C_08_01_ABCS#qEEA_qx2010'!$D$11:$AR$11,0),1)
-INDEX('[1]C_08_01_ABCS#qEEA_qx2010'!$D$12:$AR$50,MATCH("0050",'[1]C_08_01_ABCS#qEEA_qx2010'!$C$12:$C$50,0),MATCH("0172",'[1]C_08_01_ABCS#qEEA_qx2010'!$D$11:$AR$11,0),1)
-INDEX('[1]C_08_01_ABCS#qEEA_qx2010'!$D$12:$AR$50,MATCH("0060",'[1]C_08_01_ABCS#qEEA_qx2010'!$C$12:$C$50,0),MATCH("0172",'[1]C_08_01_ABCS#qEEA_qx2010'!$D$11:$AR$11,0),1))/C19)/1000</f>
        <v>0</v>
      </c>
      <c r="L19" s="345">
        <f>((INDEX('[1]C_08_01_ABCS#qEEA_qx2010'!$D$12:$AR$50,MATCH("0010",'[1]C_08_01_ABCS#qEEA_qx2010'!$C$12:$C$50,0),MATCH("0173",'[1]C_08_01_ABCS#qEEA_qx2010'!$D$11:$AR$11,0),1)
-INDEX('[1]C_08_01_ABCS#qEEA_qx2010'!$D$12:$AR$50,MATCH("0040",'[1]C_08_01_ABCS#qEEA_qx2010'!$C$12:$C$50,0),MATCH("0173",'[1]C_08_01_ABCS#qEEA_qx2010'!$D$11:$AR$11,0),1)
-INDEX('[1]C_08_01_ABCS#qEEA_qx2010'!$D$12:$AR$50,MATCH("0050",'[1]C_08_01_ABCS#qEEA_qx2010'!$C$12:$C$50,0),MATCH("0173",'[1]C_08_01_ABCS#qEEA_qx2010'!$D$11:$AR$11,0),1)
-INDEX('[1]C_08_01_ABCS#qEEA_qx2010'!$D$12:$AR$50,MATCH("0060",'[1]C_08_01_ABCS#qEEA_qx2010'!$C$12:$C$50,0),MATCH("0173",'[1]C_08_01_ABCS#qEEA_qx2010'!$D$11:$AR$11,0),1))/C19)/1000</f>
        <v>0</v>
      </c>
      <c r="M19" s="345">
        <f>((INDEX('[1]C_08_01_ABCS#qEEA_qx2010'!$D$12:$AR$50,MATCH("0010",'[1]C_08_01_ABCS#qEEA_qx2010'!$C$12:$C$50,0),MATCH("0150",'[1]C_08_01_ABCS#qEEA_qx2010'!$D$11:$AR$11,0),1)
-INDEX('[1]C_08_01_ABCS#qEEA_qx2010'!$D$12:$AR$50,MATCH("0040",'[1]C_08_01_ABCS#qEEA_qx2010'!$C$12:$C$50,0),MATCH("0150",'[1]C_08_01_ABCS#qEEA_qx2010'!$D$11:$AR$11,0),1)
-INDEX('[1]C_08_01_ABCS#qEEA_qx2010'!$D$12:$AR$50,MATCH("0050",'[1]C_08_01_ABCS#qEEA_qx2010'!$C$12:$C$50,0),MATCH("0150",'[1]C_08_01_ABCS#qEEA_qx2010'!$D$11:$AR$11,0),1)
-INDEX('[1]C_08_01_ABCS#qEEA_qx2010'!$D$12:$AR$50,MATCH("0060",'[1]C_08_01_ABCS#qEEA_qx2010'!$C$12:$C$50,0),MATCH("0150",'[1]C_08_01_ABCS#qEEA_qx2010'!$D$11:$AR$11,0),1))/C19)/1000</f>
        <v>0</v>
      </c>
      <c r="N19" s="345">
        <f>((INDEX('[1]C_08_01_ABCS#qEEA_qx2010'!$D$12:$AR$50,MATCH("0010",'[1]C_08_01_ABCS#qEEA_qx2010'!$C$12:$C$50,0),MATCH("0160",'[1]C_08_01_ABCS#qEEA_qx2010'!$D$11:$AR$11,0),1)
-INDEX('[1]C_08_01_ABCS#qEEA_qx2010'!$D$12:$AR$50,MATCH("0040",'[1]C_08_01_ABCS#qEEA_qx2010'!$C$12:$C$50,0),MATCH("0160",'[1]C_08_01_ABCS#qEEA_qx2010'!$D$11:$AR$11,0),1)
-INDEX('[1]C_08_01_ABCS#qEEA_qx2010'!$D$12:$AR$50,MATCH("0050",'[1]C_08_01_ABCS#qEEA_qx2010'!$C$12:$C$50,0),MATCH("0160",'[1]C_08_01_ABCS#qEEA_qx2010'!$D$11:$AR$11,0),1)
-INDEX('[1]C_08_01_ABCS#qEEA_qx2010'!$D$12:$AR$50,MATCH("0060",'[1]C_08_01_ABCS#qEEA_qx2010'!$C$12:$C$50,0),MATCH("0160",'[1]C_08_01_ABCS#qEEA_qx2010'!$D$11:$AR$11,0),1))/C19)/1000</f>
        <v>0</v>
      </c>
      <c r="O19" s="345">
        <v>0</v>
      </c>
      <c r="P19" s="344">
        <f>((INDEX('[1]C_08_01_ABCS#qEEA_qx2010'!$D$12:$AR$50,MATCH("0010",'[1]C_08_01_ABCS#qEEA_qx2010'!$C$12:$C$50,0),MATCH("0260",'[1]C_08_01_ABCS#qEEA_qx2010'!$D$11:$AR$11,0),1)
-INDEX('[1]C_08_01_ABCS#qEEA_qx2010'!$D$12:$AR$50,MATCH("0040",'[1]C_08_01_ABCS#qEEA_qx2010'!$C$12:$C$50,0),MATCH("0260",'[1]C_08_01_ABCS#qEEA_qx2010'!$D$11:$AR$11,0),1)
-INDEX('[1]C_08_01_ABCS#qEEA_qx2010'!$D$12:$AR$50,MATCH("0050",'[1]C_08_01_ABCS#qEEA_qx2010'!$C$12:$C$50,0),MATCH("0260",'[1]C_08_01_ABCS#qEEA_qx2010'!$D$11:$AR$11,0),1
-INDEX('[1]C_08_01_ABCS#qEEA_qx2010'!$D$12:$AR$50,MATCH("0060",'[1]C_08_01_ABCS#qEEA_qx2010'!$C$12:$C$50,0),MATCH("0260",'[1]C_08_01_ABCS#qEEA_qx2010'!$D$11:$AR$11,0),1)))/1000)/1000</f>
        <v>6952.1723369799993</v>
      </c>
    </row>
    <row r="20" spans="1:16" ht="27" customHeight="1" thickBot="1" x14ac:dyDescent="0.35">
      <c r="A20" s="335" t="s">
        <v>775</v>
      </c>
      <c r="B20" s="343" t="s">
        <v>773</v>
      </c>
      <c r="C20" s="344">
        <f>((INDEX('[1]C_08_01_ABCS#qEEA_qx2009'!$D$12:$AR$50,MATCH("0010",'[1]C_08_01_ABCS#qEEA_qx2009'!$C$12:$C$50,0),MATCH("0110",'[1]C_08_01_ABCS#qEEA_qx2009'!$D$11:$AR$11,0),1)
-INDEX('[1]C_08_01_ABCS#qEEA_qx2009'!$D$12:$AR$50,MATCH("0040",'[1]C_08_01_ABCS#qEEA_qx2009'!$C$12:$C$50,0),MATCH("0110",'[1]C_08_01_ABCS#qEEA_qx2009'!$D$11:$AR$11,0),1)
-INDEX('[1]C_08_01_ABCS#qEEA_qx2009'!$D$12:$AR$50,MATCH("0050",'[1]C_08_01_ABCS#qEEA_qx2009'!$C$12:$C$50,0),MATCH("0110",'[1]C_08_01_ABCS#qEEA_qx2009'!$D$11:$AR$11,0),1)
-INDEX('[1]C_08_01_ABCS#qEEA_qx2009'!$D$12:$AR$50,MATCH("0060",'[1]C_08_01_ABCS#qEEA_qx2009'!$C$12:$C$50,0),MATCH("0110",'[1]C_08_01_ABCS#qEEA_qx2009'!$D$11:$AR$11,0),1))/1000)/1000</f>
        <v>4523.04180524</v>
      </c>
      <c r="D20" s="345">
        <f>((INDEX('[1]C_08_01_ABCS#qEEA_qx2009'!$D$12:$AR$50,MATCH("0010",'[1]C_08_01_ABCS#qEEA_qx2009'!$C$12:$C$50,0),MATCH("0180",'[1]C_08_01_ABCS#qEEA_qx2009'!$D$11:$AR$11,0),1)
-INDEX('[1]C_08_01_ABCS#qEEA_qx2009'!$D$12:$AR$50,MATCH("0040",'[1]C_08_01_ABCS#qEEA_qx2009'!$C$12:$C$50,0),MATCH("0180",'[1]C_08_01_ABCS#qEEA_qx2009'!$D$11:$AR$11,0),1)
-INDEX('[1]C_08_01_ABCS#qEEA_qx2009'!$D$12:$AR$50,MATCH("0050",'[1]C_08_01_ABCS#qEEA_qx2009'!$C$12:$C$50,0),MATCH("0180",'[1]C_08_01_ABCS#qEEA_qx2009'!$D$11:$AR$11,0),1)
-INDEX('[1]C_08_01_ABCS#qEEA_qx2009'!$D$12:$AR$50,MATCH("0060",'[1]C_08_01_ABCS#qEEA_qx2009'!$C$12:$C$50,0),MATCH("0180",'[1]C_08_01_ABCS#qEEA_qx2009'!$D$11:$AR$11,0),1))/C20)/1000</f>
        <v>0</v>
      </c>
      <c r="E20" s="345">
        <f>(((INDEX('[1]C_08_01_ABCS#qEEA_qx2009'!$D$12:$AR$50,MATCH("0010",'[1]C_08_01_ABCS#qEEA_qx2009'!$C$12:$C$50,0),MATCH("0190",'[1]C_08_01_ABCS#qEEA_qx2009'!$D$11:$AR$11,0),1)
-INDEX('[1]C_08_01_ABCS#qEEA_qx2009'!$D$12:$AR$50,MATCH("0040",'[1]C_08_01_ABCS#qEEA_qx2009'!$C$12:$C$50,0),MATCH("0190",'[1]C_08_01_ABCS#qEEA_qx2009'!$D$11:$AR$11,0),1)
-INDEX('[1]C_08_01_ABCS#qEEA_qx2009'!$D$12:$AR$50,MATCH("0050",'[1]C_08_01_ABCS#qEEA_qx2009'!$C$12:$C$50,0),MATCH("0190",'[1]C_08_01_ABCS#qEEA_qx2009'!$D$11:$AR$11,0),1)
-INDEX('[1]C_08_01_ABCS#qEEA_qx2009'!$D$12:$AR$50,MATCH("0060",'[1]C_08_01_ABCS#qEEA_qx2009'!$C$12:$C$50,0),MATCH("0190",'[1]C_08_01_ABCS#qEEA_qx2009'!$D$11:$AR$11,0),1))+
(INDEX('[1]C_08_01_ABCS#qEEA_qx2009'!$D$12:$AR$50,MATCH("0010",'[1]C_08_01_ABCS#qEEA_qx2009'!$C$12:$C$50,0),MATCH("0200",'[1]C_08_01_ABCS#qEEA_qx2009'!$D$11:$AR$11,0),1)
-INDEX('[1]C_08_01_ABCS#qEEA_qx2009'!$D$12:$AR$50,MATCH("0040",'[1]C_08_01_ABCS#qEEA_qx2009'!$C$12:$C$50,0),MATCH("0200",'[1]C_08_01_ABCS#qEEA_qx2009'!$D$11:$AR$11,0),1)
-INDEX('[1]C_08_01_ABCS#qEEA_qx2009'!$D$12:$AR$50,MATCH("0050",'[1]C_08_01_ABCS#qEEA_qx2009'!$C$12:$C$50,0),MATCH("0200",'[1]C_08_01_ABCS#qEEA_qx2009'!$D$11:$AR$11,0),1)
-INDEX('[1]C_08_01_ABCS#qEEA_qx2009'!$D$12:$AR$50,MATCH("0060",'[1]C_08_01_ABCS#qEEA_qx2009'!$C$12:$C$50,0),MATCH("0200",'[1]C_08_01_ABCS#qEEA_qx2009'!$D$11:$AR$11,0),1))+
(INDEX('[1]C_08_01_ABCS#qEEA_qx2009'!$D$12:$AR$50,MATCH("0010",'[1]C_08_01_ABCS#qEEA_qx2009'!$C$12:$C$50,0),MATCH("0210",'[1]C_08_01_ABCS#qEEA_qx2009'!$D$11:$AR$11,0),1)
-INDEX('[1]C_08_01_ABCS#qEEA_qx2009'!$D$12:$AR$50,MATCH("0040",'[1]C_08_01_ABCS#qEEA_qx2009'!$C$12:$C$50,0),MATCH("0210",'[1]C_08_01_ABCS#qEEA_qx2009'!$D$11:$AR$11,0),1)
-INDEX('[1]C_08_01_ABCS#qEEA_qx2009'!$D$12:$AR$50,MATCH("0050",'[1]C_08_01_ABCS#qEEA_qx2009'!$C$12:$C$50,0),MATCH("0210",'[1]C_08_01_ABCS#qEEA_qx2009'!$D$11:$AR$11,0),1)
-INDEX('[1]C_08_01_ABCS#qEEA_qx2009'!$D$12:$AR$50,MATCH("0060",'[1]C_08_01_ABCS#qEEA_qx2009'!$C$12:$C$50,0),MATCH("0210",'[1]C_08_01_ABCS#qEEA_qx2009'!$D$11:$AR$11,0),1)))/C20)/1000</f>
        <v>0</v>
      </c>
      <c r="F20" s="345">
        <f>((INDEX('[1]C_08_01_ABCS#qEEA_qx2009'!$D$12:$AR$50,MATCH("0010",'[1]C_08_01_ABCS#qEEA_qx2009'!$C$12:$C$50,0),MATCH("0190",'[1]C_08_01_ABCS#qEEA_qx2009'!$D$11:$AR$11,0),1)
-INDEX('[1]C_08_01_ABCS#qEEA_qx2009'!$D$12:$AR$50,MATCH("0040",'[1]C_08_01_ABCS#qEEA_qx2009'!$C$12:$C$50,0),MATCH("0190",'[1]C_08_01_ABCS#qEEA_qx2009'!$D$11:$AR$11,0),1)
-INDEX('[1]C_08_01_ABCS#qEEA_qx2009'!$D$12:$AR$50,MATCH("0050",'[1]C_08_01_ABCS#qEEA_qx2009'!$C$12:$C$50,0),MATCH("0190",'[1]C_08_01_ABCS#qEEA_qx2009'!$D$11:$AR$11,0),1)
-INDEX('[1]C_08_01_ABCS#qEEA_qx2009'!$D$12:$AR$50,MATCH("0060",'[1]C_08_01_ABCS#qEEA_qx2009'!$C$12:$C$50,0),MATCH("0190",'[1]C_08_01_ABCS#qEEA_qx2009'!$D$11:$AR$11,0),1))/C20)/1000</f>
        <v>0</v>
      </c>
      <c r="G20" s="345">
        <f>((INDEX('[1]C_08_01_ABCS#qEEA_qx2009'!$D$12:$AR$50,MATCH("0010",'[1]C_08_01_ABCS#qEEA_qx2009'!$C$12:$C$50,0),MATCH("0210",'[1]C_08_01_ABCS#qEEA_qx2009'!$D$11:$AR$11,0),1)
-INDEX('[1]C_08_01_ABCS#qEEA_qx2009'!$D$12:$AR$50,MATCH("0040",'[1]C_08_01_ABCS#qEEA_qx2009'!$C$12:$C$50,0),MATCH("0210",'[1]C_08_01_ABCS#qEEA_qx2009'!$D$11:$AR$11,0),1)
-INDEX('[1]C_08_01_ABCS#qEEA_qx2009'!$D$12:$AR$50,MATCH("0050",'[1]C_08_01_ABCS#qEEA_qx2009'!$C$12:$C$50,0),MATCH("0210",'[1]C_08_01_ABCS#qEEA_qx2009'!$D$11:$AR$11,0),1)
-INDEX('[1]C_08_01_ABCS#qEEA_qx2009'!$D$12:$AR$50,MATCH("0060",'[1]C_08_01_ABCS#qEEA_qx2009'!$C$12:$C$50,0),MATCH("0210",'[1]C_08_01_ABCS#qEEA_qx2009'!$D$11:$AR$11,0),1))/C20)/1000</f>
        <v>0</v>
      </c>
      <c r="H20" s="345">
        <f>((INDEX('[1]C_08_01_ABCS#qEEA_qx2009'!$D$12:$AR$50,MATCH("0010",'[1]C_08_01_ABCS#qEEA_qx2009'!$C$12:$C$50,0),MATCH("0200",'[1]C_08_01_ABCS#qEEA_qx2009'!$D$11:$AR$11,0),1)
-INDEX('[1]C_08_01_ABCS#qEEA_qx2009'!$D$12:$AR$50,MATCH("0040",'[1]C_08_01_ABCS#qEEA_qx2009'!$C$12:$C$50,0),MATCH("0200",'[1]C_08_01_ABCS#qEEA_qx2009'!$D$11:$AR$11,0),1)
-INDEX('[1]C_08_01_ABCS#qEEA_qx2009'!$D$12:$AR$50,MATCH("0050",'[1]C_08_01_ABCS#qEEA_qx2009'!$C$12:$C$50,0),MATCH("0200",'[1]C_08_01_ABCS#qEEA_qx2009'!$D$11:$AR$11,0),1)
-INDEX('[1]C_08_01_ABCS#qEEA_qx2009'!$D$12:$AR$50,MATCH("0060",'[1]C_08_01_ABCS#qEEA_qx2009'!$C$12:$C$50,0),MATCH("0200",'[1]C_08_01_ABCS#qEEA_qx2009'!$D$11:$AR$11,0),1))/C20)/1000</f>
        <v>0</v>
      </c>
      <c r="I20" s="345">
        <f>((INDEX('[1]C_08_01_ABCS#qEEA_qx2009'!$D$12:$AR$50,MATCH("0010",'[1]C_08_01_ABCS#qEEA_qx2009'!$C$12:$C$50,0),MATCH("0170",'[1]C_08_01_ABCS#qEEA_qx2009'!$D$11:$AR$11,0),1)
-INDEX('[1]C_08_01_ABCS#qEEA_qx2009'!$D$12:$AR$50,MATCH("0040",'[1]C_08_01_ABCS#qEEA_qx2009'!$C$12:$C$50,0),MATCH("0170",'[1]C_08_01_ABCS#qEEA_qx2009'!$D$11:$AR$11,0),1)
-INDEX('[1]C_08_01_ABCS#qEEA_qx2009'!$D$12:$AR$50,MATCH("0050",'[1]C_08_01_ABCS#qEEA_qx2009'!$C$12:$C$50,0),MATCH("0170",'[1]C_08_01_ABCS#qEEA_qx2009'!$D$11:$AR$11,0),1)-INDEX('[1]C_08_01_ABCS#qEEA_qx2009'!$D$12:$AR$50,MATCH("0060",'[1]C_08_01_ABCS#qEEA_qx2009'!$C$12:$C$50,0),MATCH("0170",'[1]C_08_01_ABCS#qEEA_qx2009'!$D$11:$AR$11,0),1))/C20)/1000</f>
        <v>0</v>
      </c>
      <c r="J20" s="345">
        <f>((INDEX('[1]C_08_01_ABCS#qEEA_qx2009'!$D$12:$AR$50,MATCH("0010",'[1]C_08_01_ABCS#qEEA_qx2009'!$C$12:$C$50,0),MATCH("0171",'[1]C_08_01_ABCS#qEEA_qx2009'!$D$11:$AR$11,0),1)
-INDEX('[1]C_08_01_ABCS#qEEA_qx2009'!$D$12:$AR$50,MATCH("0040",'[1]C_08_01_ABCS#qEEA_qx2009'!$C$12:$C$50,0),MATCH("0171",'[1]C_08_01_ABCS#qEEA_qx2009'!$D$11:$AR$11,0),1)
-INDEX('[1]C_08_01_ABCS#qEEA_qx2009'!$D$12:$AR$50,MATCH("0050",'[1]C_08_01_ABCS#qEEA_qx2009'!$C$12:$C$50,0),MATCH("0171",'[1]C_08_01_ABCS#qEEA_qx2009'!$D$11:$AR$11,0),1)
-INDEX('[1]C_08_01_ABCS#qEEA_qx2009'!$D$12:$AR$50,MATCH("0060",'[1]C_08_01_ABCS#qEEA_qx2009'!$C$12:$C$50,0),MATCH("0171",'[1]C_08_01_ABCS#qEEA_qx2009'!$D$11:$AR$11,0),1))/C20)/1000</f>
        <v>0</v>
      </c>
      <c r="K20" s="345">
        <f>((INDEX('[1]C_08_01_ABCS#qEEA_qx2009'!$D$12:$AR$50,MATCH("0010",'[1]C_08_01_ABCS#qEEA_qx2009'!$C$12:$C$50,0),MATCH("0172",'[1]C_08_01_ABCS#qEEA_qx2009'!$D$11:$AR$11,0),1)
-INDEX('[1]C_08_01_ABCS#qEEA_qx2009'!$D$12:$AR$50,MATCH("0040",'[1]C_08_01_ABCS#qEEA_qx2009'!$C$12:$C$50,0),MATCH("0172",'[1]C_08_01_ABCS#qEEA_qx2009'!$D$11:$AR$11,0),1)
-INDEX('[1]C_08_01_ABCS#qEEA_qx2009'!$D$12:$AR$50,MATCH("0050",'[1]C_08_01_ABCS#qEEA_qx2009'!$C$12:$C$50,0),MATCH("0172",'[1]C_08_01_ABCS#qEEA_qx2009'!$D$11:$AR$11,0),1)
-INDEX('[1]C_08_01_ABCS#qEEA_qx2009'!$D$12:$AR$50,MATCH("0060",'[1]C_08_01_ABCS#qEEA_qx2009'!$C$12:$C$50,0),MATCH("0172",'[1]C_08_01_ABCS#qEEA_qx2009'!$D$11:$AR$11,0),1))/C20)/1000</f>
        <v>0</v>
      </c>
      <c r="L20" s="345">
        <f>((INDEX('[1]C_08_01_ABCS#qEEA_qx2009'!$D$12:$AR$50,MATCH("0010",'[1]C_08_01_ABCS#qEEA_qx2009'!$C$12:$C$50,0),MATCH("0173",'[1]C_08_01_ABCS#qEEA_qx2009'!$D$11:$AR$11,0),1)
-INDEX('[1]C_08_01_ABCS#qEEA_qx2009'!$D$12:$AR$50,MATCH("0040",'[1]C_08_01_ABCS#qEEA_qx2009'!$C$12:$C$50,0),MATCH("0173",'[1]C_08_01_ABCS#qEEA_qx2009'!$D$11:$AR$11,0),1)
-INDEX('[1]C_08_01_ABCS#qEEA_qx2009'!$D$12:$AR$50,MATCH("0050",'[1]C_08_01_ABCS#qEEA_qx2009'!$C$12:$C$50,0),MATCH("0173",'[1]C_08_01_ABCS#qEEA_qx2009'!$D$11:$AR$11,0),1)
-INDEX('[1]C_08_01_ABCS#qEEA_qx2009'!$D$12:$AR$50,MATCH("0060",'[1]C_08_01_ABCS#qEEA_qx2009'!$C$12:$C$50,0),MATCH("0173",'[1]C_08_01_ABCS#qEEA_qx2009'!$D$11:$AR$11,0),1))/C20)/1000</f>
        <v>0</v>
      </c>
      <c r="M20" s="345">
        <f>((INDEX('[1]C_08_01_ABCS#qEEA_qx2009'!$D$12:$AR$50,MATCH("0010",'[1]C_08_01_ABCS#qEEA_qx2009'!$C$12:$C$50,0),MATCH("0150",'[1]C_08_01_ABCS#qEEA_qx2009'!$D$11:$AR$11,0),1)
-INDEX('[1]C_08_01_ABCS#qEEA_qx2009'!$D$12:$AR$50,MATCH("0040",'[1]C_08_01_ABCS#qEEA_qx2009'!$C$12:$C$50,0),MATCH("0150",'[1]C_08_01_ABCS#qEEA_qx2009'!$D$11:$AR$11,0),1)
-INDEX('[1]C_08_01_ABCS#qEEA_qx2009'!$D$12:$AR$50,MATCH("0050",'[1]C_08_01_ABCS#qEEA_qx2009'!$C$12:$C$50,0),MATCH("0150",'[1]C_08_01_ABCS#qEEA_qx2009'!$D$11:$AR$11,0),1)
-INDEX('[1]C_08_01_ABCS#qEEA_qx2009'!$D$12:$AR$50,MATCH("0060",'[1]C_08_01_ABCS#qEEA_qx2009'!$C$12:$C$50,0),MATCH("0150",'[1]C_08_01_ABCS#qEEA_qx2009'!$D$11:$AR$11,0),1))/C20)/1000</f>
        <v>0</v>
      </c>
      <c r="N20" s="345">
        <f>((INDEX('[1]C_08_01_ABCS#qEEA_qx2009'!$D$12:$AR$50,MATCH("0010",'[1]C_08_01_ABCS#qEEA_qx2009'!$C$12:$C$50,0),MATCH("0160",'[1]C_08_01_ABCS#qEEA_qx2009'!$D$11:$AR$11,0),1)/1000
-INDEX('[1]C_08_01_ABCS#qEEA_qx2009'!$D$12:$AR$50,MATCH("0040",'[1]C_08_01_ABCS#qEEA_qx2009'!$C$12:$C$50,0),MATCH("0160",'[1]C_08_01_ABCS#qEEA_qx2009'!$D$11:$AR$11,0),1)/1000
-INDEX('[1]C_08_01_ABCS#qEEA_qx2009'!$D$12:$AR$50,MATCH("0050",'[1]C_08_01_ABCS#qEEA_qx2009'!$C$12:$C$50,0),MATCH("0160",'[1]C_08_01_ABCS#qEEA_qx2009'!$D$11:$AR$11,0),1)/1000
-INDEX('[1]C_08_01_ABCS#qEEA_qx2009'!$D$12:$AR$50,MATCH("0060",'[1]C_08_01_ABCS#qEEA_qx2009'!$C$12:$C$50,0),MATCH("0160",'[1]C_08_01_ABCS#qEEA_qx2009'!$D$11:$AR$11,0),1)/1000)/C20)/1000</f>
        <v>0</v>
      </c>
      <c r="O20" s="345">
        <v>0</v>
      </c>
      <c r="P20" s="344">
        <f>((INDEX('[1]C_08_01_ABCS#qEEA_qx2009'!$D$12:$AR$50,MATCH("0010",'[1]C_08_01_ABCS#qEEA_qx2009'!$C$12:$C$50,0),MATCH("0260",'[1]C_08_01_ABCS#qEEA_qx2009'!$D$11:$AR$11,0),1)
-INDEX('[1]C_08_01_ABCS#qEEA_qx2009'!$D$12:$AR$50,MATCH("0040",'[1]C_08_01_ABCS#qEEA_qx2009'!$C$12:$C$50,0),MATCH("0260",'[1]C_08_01_ABCS#qEEA_qx2009'!$D$11:$AR$11,0),1)
-INDEX('[1]C_08_01_ABCS#qEEA_qx2009'!$D$12:$AR$50,MATCH("0050",'[1]C_08_01_ABCS#qEEA_qx2009'!$C$12:$C$50,0),MATCH("0260",'[1]C_08_01_ABCS#qEEA_qx2009'!$D$11:$AR$11,0),1
-INDEX('[1]C_08_01_ABCS#qEEA_qx2009'!$D$12:$AR$50,MATCH("0060",'[1]C_08_01_ABCS#qEEA_qx2009'!$C$12:$C$50,0),MATCH("0260",'[1]C_08_01_ABCS#qEEA_qx2009'!$D$11:$AR$11,0),1)))/1000)/1000</f>
        <v>1487.2606388699999</v>
      </c>
    </row>
    <row r="21" spans="1:16" ht="27" customHeight="1" thickBot="1" x14ac:dyDescent="0.35">
      <c r="A21" s="335" t="s">
        <v>776</v>
      </c>
      <c r="B21" s="343" t="s">
        <v>778</v>
      </c>
      <c r="C21" s="344">
        <v>0</v>
      </c>
      <c r="D21" s="345">
        <v>0</v>
      </c>
      <c r="E21" s="345">
        <v>0</v>
      </c>
      <c r="F21" s="345">
        <v>0</v>
      </c>
      <c r="G21" s="345">
        <v>0</v>
      </c>
      <c r="H21" s="345">
        <v>0</v>
      </c>
      <c r="I21" s="345">
        <v>0</v>
      </c>
      <c r="J21" s="345">
        <v>0</v>
      </c>
      <c r="K21" s="345">
        <v>0</v>
      </c>
      <c r="L21" s="345">
        <v>0</v>
      </c>
      <c r="M21" s="345">
        <v>0</v>
      </c>
      <c r="N21" s="345">
        <v>0</v>
      </c>
      <c r="O21" s="345">
        <v>0</v>
      </c>
      <c r="P21" s="344">
        <v>0</v>
      </c>
    </row>
    <row r="22" spans="1:16" ht="27" customHeight="1" thickBot="1" x14ac:dyDescent="0.35">
      <c r="A22" s="335" t="s">
        <v>777</v>
      </c>
      <c r="B22" s="343" t="s">
        <v>774</v>
      </c>
      <c r="C22" s="344">
        <v>0</v>
      </c>
      <c r="D22" s="345">
        <v>0</v>
      </c>
      <c r="E22" s="345">
        <v>0</v>
      </c>
      <c r="F22" s="345">
        <v>0</v>
      </c>
      <c r="G22" s="345">
        <v>0</v>
      </c>
      <c r="H22" s="345">
        <v>0</v>
      </c>
      <c r="I22" s="345">
        <v>0</v>
      </c>
      <c r="J22" s="345">
        <v>0</v>
      </c>
      <c r="K22" s="345">
        <v>0</v>
      </c>
      <c r="L22" s="345">
        <v>0</v>
      </c>
      <c r="M22" s="345">
        <v>0</v>
      </c>
      <c r="N22" s="345">
        <v>0</v>
      </c>
      <c r="O22" s="345">
        <v>0</v>
      </c>
      <c r="P22" s="344">
        <v>0</v>
      </c>
    </row>
    <row r="23" spans="1:16" ht="27" customHeight="1" thickBot="1" x14ac:dyDescent="0.35">
      <c r="A23" s="346">
        <v>7</v>
      </c>
      <c r="B23" s="349" t="s">
        <v>9</v>
      </c>
      <c r="C23" s="350">
        <f>((INDEX('[1]C_08_01_ABCS#qEEA_qx01'!$D$12:$AR$50,MATCH("0010",'[1]C_08_01_ABCS#qEEA_qx01'!$C$12:$C$50,0),MATCH("0110",'[1]C_08_01_ABCS#qEEA_qx01'!$D$11:$AR$11,0),1)
-INDEX('[1]C_08_01_ABCS#qEEA_qx01'!$D$12:$AR$50,MATCH("0040",'[1]C_08_01_ABCS#qEEA_qx01'!$C$12:$C$50,0),MATCH("0110",'[1]C_08_01_ABCS#qEEA_qx01'!$D$11:$AR$11,0),1)
-INDEX('[1]C_08_01_ABCS#qEEA_qx01'!$D$12:$AR$50,MATCH("0050",'[1]C_08_01_ABCS#qEEA_qx01'!$C$12:$C$50,0),MATCH("0110",'[1]C_08_01_ABCS#qEEA_qx01'!$D$11:$AR$11,0),1)
-INDEX('[1]C_08_01_ABCS#qEEA_qx01'!$D$12:$AR$50,MATCH("0060",'[1]C_08_01_ABCS#qEEA_qx01'!$C$12:$C$50,0),MATCH("0110",'[1]C_08_01_ABCS#qEEA_qx01'!$D$11:$AR$11,0),1))/1000)/1000</f>
        <v>35898.939476129992</v>
      </c>
      <c r="D23" s="351">
        <f>((INDEX('[1]C_08_01_ABCS#qEEA_qx01'!$D$12:$AR$50,MATCH("0010",'[1]C_08_01_ABCS#qEEA_qx01'!$C$12:$C$50,0),MATCH("0180",'[1]C_08_01_ABCS#qEEA_qx01'!$D$11:$AR$11,0),1)
-INDEX('[1]C_08_01_ABCS#qEEA_qx01'!$D$12:$AR$50,MATCH("0040",'[1]C_08_01_ABCS#qEEA_qx01'!$C$12:$C$50,0),MATCH("0180",'[1]C_08_01_ABCS#qEEA_qx01'!$D$11:$AR$11,0),1)
-INDEX('[1]C_08_01_ABCS#qEEA_qx01'!$D$12:$AR$50,MATCH("0050",'[1]C_08_01_ABCS#qEEA_qx01'!$C$12:$C$50,0),MATCH("0180",'[1]C_08_01_ABCS#qEEA_qx01'!$D$11:$AR$11,0),1)
-INDEX('[1]C_08_01_ABCS#qEEA_qx01'!$D$12:$AR$50,MATCH("0060",'[1]C_08_01_ABCS#qEEA_qx01'!$C$12:$C$50,0),MATCH("0180",'[1]C_08_01_ABCS#qEEA_qx01'!$D$11:$AR$11,0),1))/C23)/1000</f>
        <v>0</v>
      </c>
      <c r="E23" s="351">
        <f>(((INDEX('[1]C_08_01_ABCS#qEEA_qx01'!$D$12:$AR$50,MATCH("0010",'[1]C_08_01_ABCS#qEEA_qx01'!$C$12:$C$50,0),MATCH("0190",'[1]C_08_01_ABCS#qEEA_qx01'!$D$11:$AR$11,0),1)
-INDEX('[1]C_08_01_ABCS#qEEA_qx01'!$D$12:$AR$50,MATCH("0040",'[1]C_08_01_ABCS#qEEA_qx01'!$C$12:$C$50,0),MATCH("0190",'[1]C_08_01_ABCS#qEEA_qx01'!$D$11:$AR$11,0),1)
-INDEX('[1]C_08_01_ABCS#qEEA_qx01'!$D$12:$AR$50,MATCH("0050",'[1]C_08_01_ABCS#qEEA_qx01'!$C$12:$C$50,0),MATCH("0190",'[1]C_08_01_ABCS#qEEA_qx01'!$D$11:$AR$11,0),1)
-INDEX('[1]C_08_01_ABCS#qEEA_qx01'!$D$12:$AR$50,MATCH("0060",'[1]C_08_01_ABCS#qEEA_qx01'!$C$12:$C$50,0),MATCH("0190",'[1]C_08_01_ABCS#qEEA_qx01'!$D$11:$AR$11,0),1))+
(INDEX('[1]C_08_01_ABCS#qEEA_qx01'!$D$12:$AR$50,MATCH("0010",'[1]C_08_01_ABCS#qEEA_qx01'!$C$12:$C$50,0),MATCH("0200",'[1]C_08_01_ABCS#qEEA_qx01'!$D$11:$AR$11,0),1)
-INDEX('[1]C_08_01_ABCS#qEEA_qx01'!$D$12:$AR$50,MATCH("0040",'[1]C_08_01_ABCS#qEEA_qx01'!$C$12:$C$50,0),MATCH("0200",'[1]C_08_01_ABCS#qEEA_qx01'!$D$11:$AR$11,0),1)
-INDEX('[1]C_08_01_ABCS#qEEA_qx01'!$D$12:$AR$50,MATCH("0050",'[1]C_08_01_ABCS#qEEA_qx01'!$C$12:$C$50,0),MATCH("0200",'[1]C_08_01_ABCS#qEEA_qx01'!$D$11:$AR$11,0),1)
-INDEX('[1]C_08_01_ABCS#qEEA_qx01'!$D$12:$AR$50,MATCH("0060",'[1]C_08_01_ABCS#qEEA_qx01'!$C$12:$C$50,0),MATCH("0200",'[1]C_08_01_ABCS#qEEA_qx01'!$D$11:$AR$11,0),1))+
(INDEX('[1]C_08_01_ABCS#qEEA_qx01'!$D$12:$AR$50,MATCH("0010",'[1]C_08_01_ABCS#qEEA_qx01'!$C$12:$C$50,0),MATCH("0210",'[1]C_08_01_ABCS#qEEA_qx01'!$D$11:$AR$11,0),1)
-INDEX('[1]C_08_01_ABCS#qEEA_qx01'!$D$12:$AR$50,MATCH("0040",'[1]C_08_01_ABCS#qEEA_qx01'!$C$12:$C$50,0),MATCH("0210",'[1]C_08_01_ABCS#qEEA_qx01'!$D$11:$AR$11,0),1)
-INDEX('[1]C_08_01_ABCS#qEEA_qx01'!$D$12:$AR$50,MATCH("0050",'[1]C_08_01_ABCS#qEEA_qx01'!$C$12:$C$50,0),MATCH("0210",'[1]C_08_01_ABCS#qEEA_qx01'!$D$11:$AR$11,0),1)
-INDEX('[1]C_08_01_ABCS#qEEA_qx01'!$D$12:$AR$50,MATCH("0060",'[1]C_08_01_ABCS#qEEA_qx01'!$C$12:$C$50,0),MATCH("0210",'[1]C_08_01_ABCS#qEEA_qx01'!$D$11:$AR$11,0),1)))/C23/1000)/1000</f>
        <v>0.75749283593074834</v>
      </c>
      <c r="F23" s="351">
        <f>((INDEX('[1]C_08_01_ABCS#qEEA_qx01'!$D$12:$AR$50,MATCH("0010",'[1]C_08_01_ABCS#qEEA_qx01'!$C$12:$C$50,0),MATCH("0190",'[1]C_08_01_ABCS#qEEA_qx01'!$D$11:$AR$11,0),1)
-INDEX('[1]C_08_01_ABCS#qEEA_qx01'!$D$12:$AR$50,MATCH("0040",'[1]C_08_01_ABCS#qEEA_qx01'!$C$12:$C$50,0),MATCH("0190",'[1]C_08_01_ABCS#qEEA_qx01'!$D$11:$AR$11,0),1)
-INDEX('[1]C_08_01_ABCS#qEEA_qx01'!$D$12:$AR$50,MATCH("0050",'[1]C_08_01_ABCS#qEEA_qx01'!$C$12:$C$50,0),MATCH("0190",'[1]C_08_01_ABCS#qEEA_qx01'!$D$11:$AR$11,0),1)
-INDEX('[1]C_08_01_ABCS#qEEA_qx01'!$D$12:$AR$50,MATCH("0060",'[1]C_08_01_ABCS#qEEA_qx01'!$C$12:$C$50,0),MATCH("0190",'[1]C_08_01_ABCS#qEEA_qx01'!$D$11:$AR$11,0),1))/C23/1000)/1000</f>
        <v>0.75749283593074834</v>
      </c>
      <c r="G23" s="351">
        <f>((INDEX('[1]C_08_01_ABCS#qEEA_qx01'!$D$12:$AR$50,MATCH("0010",'[1]C_08_01_ABCS#qEEA_qx01'!$C$12:$C$50,0),MATCH("0210",'[1]C_08_01_ABCS#qEEA_qx01'!$D$11:$AR$11,0),1)
-INDEX('[1]C_08_01_ABCS#qEEA_qx01'!$D$12:$AR$50,MATCH("0040",'[1]C_08_01_ABCS#qEEA_qx01'!$C$12:$C$50,0),MATCH("0210",'[1]C_08_01_ABCS#qEEA_qx01'!$D$11:$AR$11,0),1)
-INDEX('[1]C_08_01_ABCS#qEEA_qx01'!$D$12:$AR$50,MATCH("0050",'[1]C_08_01_ABCS#qEEA_qx01'!$C$12:$C$50,0),MATCH("0210",'[1]C_08_01_ABCS#qEEA_qx01'!$D$11:$AR$11,0),1)
-INDEX('[1]C_08_01_ABCS#qEEA_qx01'!$D$12:$AR$50,MATCH("0060",'[1]C_08_01_ABCS#qEEA_qx01'!$C$12:$C$50,0),MATCH("0210",'[1]C_08_01_ABCS#qEEA_qx01'!$D$11:$AR$11,0),1))/C23)/1000</f>
        <v>0</v>
      </c>
      <c r="H23" s="351">
        <f>((INDEX('[1]C_08_01_ABCS#qEEA_qx01'!$D$12:$AR$50,MATCH("0010",'[1]C_08_01_ABCS#qEEA_qx01'!$C$12:$C$50,0),MATCH("0200",'[1]C_08_01_ABCS#qEEA_qx01'!$D$11:$AR$11,0),1)
-INDEX('[1]C_08_01_ABCS#qEEA_qx01'!$D$12:$AR$50,MATCH("0040",'[1]C_08_01_ABCS#qEEA_qx01'!$C$12:$C$50,0),MATCH("0200",'[1]C_08_01_ABCS#qEEA_qx01'!$D$11:$AR$11,0),1)
-INDEX('[1]C_08_01_ABCS#qEEA_qx01'!$D$12:$AR$50,MATCH("0050",'[1]C_08_01_ABCS#qEEA_qx01'!$C$12:$C$50,0),MATCH("0200",'[1]C_08_01_ABCS#qEEA_qx01'!$D$11:$AR$11,0),1)
-INDEX('[1]C_08_01_ABCS#qEEA_qx01'!$D$12:$AR$50,MATCH("0060",'[1]C_08_01_ABCS#qEEA_qx01'!$C$12:$C$50,0),MATCH("0200",'[1]C_08_01_ABCS#qEEA_qx01'!$D$11:$AR$11,0),1))/C23)/1000</f>
        <v>0</v>
      </c>
      <c r="I23" s="351">
        <f>((INDEX('[1]C_08_01_ABCS#qEEA_qx01'!$D$12:$AR$50,MATCH("0010",'[1]C_08_01_ABCS#qEEA_qx01'!$C$12:$C$50,0),MATCH("0170",'[1]C_08_01_ABCS#qEEA_qx01'!$D$11:$AR$11,0),1)
-INDEX('[1]C_08_01_ABCS#qEEA_qx01'!$D$12:$AR$50,MATCH("0040",'[1]C_08_01_ABCS#qEEA_qx01'!$C$12:$C$50,0),MATCH("0170",'[1]C_08_01_ABCS#qEEA_qx01'!$D$11:$AR$11,0),1)
-INDEX('[1]C_08_01_ABCS#qEEA_qx01'!$D$12:$AR$50,MATCH("0050",'[1]C_08_01_ABCS#qEEA_qx01'!$C$12:$C$50,0),MATCH("0170",'[1]C_08_01_ABCS#qEEA_qx01'!$D$11:$AR$11,0),1)
-INDEX('[1]C_08_01_ABCS#qEEA_qx01'!$D$12:$AR$50,MATCH("0060",'[1]C_08_01_ABCS#qEEA_qx01'!$C$12:$C$50,0),MATCH("0170",'[1]C_08_01_ABCS#qEEA_qx01'!$D$11:$AR$11,0),1))/C23)/1000</f>
        <v>0</v>
      </c>
      <c r="J23" s="351">
        <f>((INDEX('[1]C_08_01_ABCS#qEEA_qx01'!$D$12:$AR$50,MATCH("0010",'[1]C_08_01_ABCS#qEEA_qx01'!$C$12:$C$50,0),MATCH("0171",'[1]C_08_01_ABCS#qEEA_qx01'!$D$11:$AR$11,0),1)
-INDEX('[1]C_08_01_ABCS#qEEA_qx01'!$D$12:$AR$50,MATCH("0040",'[1]C_08_01_ABCS#qEEA_qx01'!$C$12:$C$50,0),MATCH("0171",'[1]C_08_01_ABCS#qEEA_qx01'!$D$11:$AR$11,0),1)
-INDEX('[1]C_08_01_ABCS#qEEA_qx01'!$D$12:$AR$50,MATCH("0050",'[1]C_08_01_ABCS#qEEA_qx01'!$C$12:$C$50,0),MATCH("0171",'[1]C_08_01_ABCS#qEEA_qx01'!$D$11:$AR$11,0),1)
-INDEX('[1]C_08_01_ABCS#qEEA_qx01'!$D$12:$AR$50,MATCH("0060",'[1]C_08_01_ABCS#qEEA_qx01'!$C$12:$C$50,0),MATCH("0171",'[1]C_08_01_ABCS#qEEA_qx01'!$D$11:$AR$11,0),1))/C23)/1000</f>
        <v>0</v>
      </c>
      <c r="K23" s="351">
        <f>((INDEX('[1]C_08_01_ABCS#qEEA_qx01'!$D$12:$AR$50,MATCH("0010",'[1]C_08_01_ABCS#qEEA_qx01'!$C$12:$C$50,0),MATCH("0172",'[1]C_08_01_ABCS#qEEA_qx01'!$D$11:$AR$11,0),1)
-INDEX('[1]C_08_01_ABCS#qEEA_qx01'!$D$12:$AR$50,MATCH("0040",'[1]C_08_01_ABCS#qEEA_qx01'!$C$12:$C$50,0),MATCH("0172",'[1]C_08_01_ABCS#qEEA_qx01'!$D$11:$AR$11,0),1)
-INDEX('[1]C_08_01_ABCS#qEEA_qx01'!$D$12:$AR$50,MATCH("0050",'[1]C_08_01_ABCS#qEEA_qx01'!$C$12:$C$50,0),MATCH("0172",'[1]C_08_01_ABCS#qEEA_qx01'!$D$11:$AR$11,0),1)
-INDEX('[1]C_08_01_ABCS#qEEA_qx01'!$D$12:$AR$50,MATCH("0060",'[1]C_08_01_ABCS#qEEA_qx01'!$C$12:$C$50,0),MATCH("0172",'[1]C_08_01_ABCS#qEEA_qx01'!$D$11:$AR$11,0),1))/C23)/1000</f>
        <v>0</v>
      </c>
      <c r="L23" s="351">
        <f>((INDEX('[1]C_08_01_ABCS#qEEA_qx01'!$D$12:$AR$50,MATCH("0010",'[1]C_08_01_ABCS#qEEA_qx01'!$C$12:$C$50,0),MATCH("0173",'[1]C_08_01_ABCS#qEEA_qx01'!$D$11:$AR$11,0),1)
-INDEX('[1]C_08_01_ABCS#qEEA_qx01'!$D$12:$AR$50,MATCH("0040",'[1]C_08_01_ABCS#qEEA_qx01'!$C$12:$C$50,0),MATCH("0173",'[1]C_08_01_ABCS#qEEA_qx01'!$D$11:$AR$11,0),1)
-INDEX('[1]C_08_01_ABCS#qEEA_qx01'!$D$12:$AR$50,MATCH("0050",'[1]C_08_01_ABCS#qEEA_qx01'!$C$12:$C$50,0),MATCH("0173",'[1]C_08_01_ABCS#qEEA_qx01'!$D$11:$AR$11,0),1)
-INDEX('[1]C_08_01_ABCS#qEEA_qx01'!$D$12:$AR$50,MATCH("0060",'[1]C_08_01_ABCS#qEEA_qx01'!$C$12:$C$50,0),MATCH("0173",'[1]C_08_01_ABCS#qEEA_qx01'!$D$11:$AR$11,0),1))/C23)/1000</f>
        <v>0</v>
      </c>
      <c r="M23" s="351">
        <f>((INDEX('[1]C_08_01_ABCS#qEEA_qx01'!$D$12:$AR$50,MATCH("0010",'[1]C_08_01_ABCS#qEEA_qx01'!$C$12:$C$50,0),MATCH("0150",'[1]C_08_01_ABCS#qEEA_qx01'!$D$11:$AR$11,0),1)
-INDEX('[1]C_08_01_ABCS#qEEA_qx01'!$D$12:$AR$50,MATCH("0040",'[1]C_08_01_ABCS#qEEA_qx01'!$C$12:$C$50,0),MATCH("0150",'[1]C_08_01_ABCS#qEEA_qx01'!$D$11:$AR$11,0),1)
-INDEX('[1]C_08_01_ABCS#qEEA_qx01'!$D$12:$AR$50,MATCH("0050",'[1]C_08_01_ABCS#qEEA_qx01'!$C$12:$C$50,0),MATCH("0150",'[1]C_08_01_ABCS#qEEA_qx01'!$D$11:$AR$11,0),1)
-INDEX('[1]C_08_01_ABCS#qEEA_qx01'!$D$12:$AR$50,MATCH("0060",'[1]C_08_01_ABCS#qEEA_qx01'!$C$12:$C$50,0),MATCH("0150",'[1]C_08_01_ABCS#qEEA_qx01'!$D$11:$AR$11,0),1))/C23)/1000</f>
        <v>0</v>
      </c>
      <c r="N23" s="351">
        <f>((INDEX('[1]C_08_01_ABCS#qEEA_qx01'!$D$12:$AR$50,MATCH("0010",'[1]C_08_01_ABCS#qEEA_qx01'!$C$12:$C$50,0),MATCH("0160",'[1]C_08_01_ABCS#qEEA_qx01'!$D$11:$AR$11,0),1)
-INDEX('[1]C_08_01_ABCS#qEEA_qx01'!$D$12:$AR$50,MATCH("0040",'[1]C_08_01_ABCS#qEEA_qx01'!$C$12:$C$50,0),MATCH("0160",'[1]C_08_01_ABCS#qEEA_qx01'!$D$11:$AR$11,0),1)
-INDEX('[1]C_08_01_ABCS#qEEA_qx01'!$D$12:$AR$50,MATCH("0050",'[1]C_08_01_ABCS#qEEA_qx01'!$C$12:$C$50,0),MATCH("0160",'[1]C_08_01_ABCS#qEEA_qx01'!$D$11:$AR$11,0),1)
-INDEX('[1]C_08_01_ABCS#qEEA_qx01'!$D$12:$AR$50,MATCH("0060",'[1]C_08_01_ABCS#qEEA_qx01'!$C$12:$C$50,0),MATCH("0160",'[1]C_08_01_ABCS#qEEA_qx01'!$D$11:$AR$11,0),1))/C23)/1000</f>
        <v>0</v>
      </c>
      <c r="O23" s="351">
        <v>0</v>
      </c>
      <c r="P23" s="350">
        <f>((INDEX('[1]C_08_01_ABCS#qEEA_qx01'!$D$12:$AR$50,MATCH("0010",'[1]C_08_01_ABCS#qEEA_qx01'!$C$12:$C$50,0),MATCH("0260",'[1]C_08_01_ABCS#qEEA_qx01'!$D$11:$AR$11,0),1)
-INDEX('[1]C_08_01_ABCS#qEEA_qx01'!$D$12:$AR$50,MATCH("0040",'[1]C_08_01_ABCS#qEEA_qx01'!$C$12:$C$50,0),MATCH("0260",'[1]C_08_01_ABCS#qEEA_qx01'!$D$11:$AR$11,0),1)
-INDEX('[1]C_08_01_ABCS#qEEA_qx01'!$D$12:$AR$50,MATCH("0050",'[1]C_08_01_ABCS#qEEA_qx01'!$C$12:$C$50,0),MATCH("0260",'[1]C_08_01_ABCS#qEEA_qx01'!$D$11:$AR$11,0),1
-INDEX('[1]C_08_01_ABCS#qEEA_qx01'!$D$12:$AR$50,MATCH("0060",'[1]C_08_01_ABCS#qEEA_qx01'!$C$12:$C$50,0),MATCH("0260",'[1]C_08_01_ABCS#qEEA_qx01'!$D$11:$AR$11,0),1)))/1000)/1000</f>
        <v>8466.47906315</v>
      </c>
    </row>
    <row r="27" spans="1:16" x14ac:dyDescent="0.3">
      <c r="C27" s="80"/>
    </row>
  </sheetData>
  <sheetProtection algorithmName="SHA-512" hashValue="SGP5rYcVsK/wUer6xVJgLC1iceo0+YKeoIjLBwuPnUayzEjm49Kv/+o328RqiaRn1v9jE2wY5tsZ2tgfieHgBQ==" saltValue="1ozLe+kr8uIwQasRoRRjQA==" spinCount="100000" sheet="1" objects="1" scenarios="1"/>
  <mergeCells count="9">
    <mergeCell ref="A2:P2"/>
    <mergeCell ref="C5:C8"/>
    <mergeCell ref="D6:L6"/>
    <mergeCell ref="D5:N5"/>
    <mergeCell ref="A5:B8"/>
    <mergeCell ref="M6:N6"/>
    <mergeCell ref="M7:M8"/>
    <mergeCell ref="N7:N8"/>
    <mergeCell ref="O5:P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7B8-2A99-4FB0-974F-326B773071A0}">
  <sheetPr>
    <tabColor theme="7" tint="0.79998168889431442"/>
  </sheetPr>
  <dimension ref="B2:F22"/>
  <sheetViews>
    <sheetView workbookViewId="0"/>
  </sheetViews>
  <sheetFormatPr defaultColWidth="8.85546875" defaultRowHeight="12.75" x14ac:dyDescent="0.2"/>
  <cols>
    <col min="1" max="2" width="8.85546875" style="11"/>
    <col min="3" max="3" width="73.140625" style="11" customWidth="1"/>
    <col min="4" max="4" width="37.7109375" style="11" customWidth="1"/>
    <col min="5" max="5" width="8.85546875" style="11"/>
    <col min="6" max="6" width="11.42578125" style="11" customWidth="1"/>
    <col min="7" max="16384" width="8.85546875" style="11"/>
  </cols>
  <sheetData>
    <row r="2" spans="2:6" ht="15.75" x14ac:dyDescent="0.25">
      <c r="B2" s="7" t="s">
        <v>11</v>
      </c>
      <c r="C2" s="14"/>
      <c r="D2" s="14"/>
      <c r="E2" s="18"/>
      <c r="F2" s="18"/>
    </row>
    <row r="3" spans="2:6" ht="15.75" thickBot="1" x14ac:dyDescent="0.3">
      <c r="B3" s="19"/>
      <c r="D3" s="1" t="s">
        <v>212</v>
      </c>
    </row>
    <row r="4" spans="2:6" ht="15.75" thickBot="1" x14ac:dyDescent="0.3">
      <c r="B4" s="19"/>
      <c r="C4" s="79"/>
      <c r="D4" s="116">
        <v>45747</v>
      </c>
    </row>
    <row r="5" spans="2:6" ht="15" x14ac:dyDescent="0.25">
      <c r="B5" s="84"/>
      <c r="C5" s="84"/>
      <c r="D5" s="85" t="s">
        <v>12</v>
      </c>
    </row>
    <row r="6" spans="2:6" ht="15" x14ac:dyDescent="0.25">
      <c r="B6" s="86"/>
      <c r="C6" s="84"/>
      <c r="D6" s="85"/>
    </row>
    <row r="7" spans="2:6" ht="29.45" customHeight="1" x14ac:dyDescent="0.25">
      <c r="B7" s="85">
        <v>1</v>
      </c>
      <c r="C7" s="87" t="s">
        <v>13</v>
      </c>
      <c r="D7" s="88">
        <v>8895.0960340400015</v>
      </c>
    </row>
    <row r="8" spans="2:6" ht="15" x14ac:dyDescent="0.25">
      <c r="B8" s="85">
        <v>2</v>
      </c>
      <c r="C8" s="89" t="s">
        <v>14</v>
      </c>
      <c r="D8" s="88">
        <v>-438.47533416000005</v>
      </c>
    </row>
    <row r="9" spans="2:6" ht="15" x14ac:dyDescent="0.25">
      <c r="B9" s="85">
        <v>3</v>
      </c>
      <c r="C9" s="89" t="s">
        <v>15</v>
      </c>
      <c r="D9" s="88">
        <v>384.29322167000004</v>
      </c>
    </row>
    <row r="10" spans="2:6" ht="15" x14ac:dyDescent="0.25">
      <c r="B10" s="85">
        <v>4</v>
      </c>
      <c r="C10" s="89" t="s">
        <v>16</v>
      </c>
      <c r="D10" s="88">
        <v>0</v>
      </c>
    </row>
    <row r="11" spans="2:6" ht="15" x14ac:dyDescent="0.25">
      <c r="B11" s="85">
        <v>5</v>
      </c>
      <c r="C11" s="89" t="s">
        <v>17</v>
      </c>
      <c r="D11" s="88">
        <v>0</v>
      </c>
    </row>
    <row r="12" spans="2:6" ht="15" x14ac:dyDescent="0.25">
      <c r="B12" s="85">
        <v>6</v>
      </c>
      <c r="C12" s="89" t="s">
        <v>18</v>
      </c>
      <c r="D12" s="88">
        <v>-8.9086042200000009</v>
      </c>
    </row>
    <row r="13" spans="2:6" ht="15" x14ac:dyDescent="0.25">
      <c r="B13" s="85">
        <v>7</v>
      </c>
      <c r="C13" s="89" t="s">
        <v>19</v>
      </c>
      <c r="D13" s="88">
        <v>13.91695575</v>
      </c>
    </row>
    <row r="14" spans="2:6" ht="15" x14ac:dyDescent="0.25">
      <c r="B14" s="85">
        <v>8</v>
      </c>
      <c r="C14" s="89" t="s">
        <v>20</v>
      </c>
      <c r="D14" s="88">
        <v>49.173760960000003</v>
      </c>
    </row>
    <row r="15" spans="2:6" ht="15" x14ac:dyDescent="0.25">
      <c r="B15" s="90">
        <v>9</v>
      </c>
      <c r="C15" s="91" t="s">
        <v>21</v>
      </c>
      <c r="D15" s="92">
        <v>8895.0960340400015</v>
      </c>
    </row>
    <row r="16" spans="2:6" x14ac:dyDescent="0.2">
      <c r="B16" s="10"/>
    </row>
    <row r="22" spans="4:6" x14ac:dyDescent="0.2">
      <c r="D22" s="80"/>
      <c r="F22" s="80"/>
    </row>
  </sheetData>
  <sheetProtection algorithmName="SHA-512" hashValue="aq9O0DvDbKs5KZbhUCIOhDgeR/+WYaNgSuLyxT6sjsczH4njRuvzKNACHN0S/H03mOmAnSWYQn32Ff1qkdroeg==" saltValue="0vwbposUNOshZrD+4cbYpg==" spinCount="100000" sheet="1" objects="1" scenarios="1"/>
  <conditionalFormatting sqref="D6:D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597A-FDE5-41CA-82CB-CE4A10B59815}">
  <sheetPr>
    <tabColor theme="4" tint="0.79998168889431442"/>
  </sheetPr>
  <dimension ref="A1:D7"/>
  <sheetViews>
    <sheetView workbookViewId="0">
      <selection activeCell="B7" sqref="B7"/>
    </sheetView>
  </sheetViews>
  <sheetFormatPr defaultRowHeight="15" x14ac:dyDescent="0.3"/>
  <cols>
    <col min="1" max="16384" width="9.140625" style="17"/>
  </cols>
  <sheetData>
    <row r="1" spans="1:4" x14ac:dyDescent="0.3">
      <c r="A1" s="319" t="s">
        <v>782</v>
      </c>
    </row>
    <row r="3" spans="1:4" ht="18.75" x14ac:dyDescent="0.3">
      <c r="B3" s="316" t="s">
        <v>805</v>
      </c>
      <c r="C3" s="315" t="s">
        <v>140</v>
      </c>
      <c r="D3" s="314" t="s">
        <v>222</v>
      </c>
    </row>
    <row r="5" spans="1:4" ht="18.75" x14ac:dyDescent="0.3">
      <c r="B5" s="316" t="s">
        <v>842</v>
      </c>
      <c r="C5" s="315" t="s">
        <v>140</v>
      </c>
      <c r="D5" s="314" t="s">
        <v>843</v>
      </c>
    </row>
    <row r="7" spans="1:4" ht="18.75" x14ac:dyDescent="0.3">
      <c r="B7" s="316" t="s">
        <v>857</v>
      </c>
      <c r="C7" s="315" t="s">
        <v>140</v>
      </c>
      <c r="D7" s="314" t="s">
        <v>858</v>
      </c>
    </row>
  </sheetData>
  <sheetProtection algorithmName="SHA-512" hashValue="IgNdyK2HjgLkpZB2LWD2wVBziKpKEvvaUftOgYso2xJmZmAnyNoSf9VnYeskIbEhPAUuJ7rVO73qALobBjdyJA==" saltValue="QM9U2E2fnTssKiJTIT1qEQ==" spinCount="100000" sheet="1" objects="1" scenarios="1"/>
  <hyperlinks>
    <hyperlink ref="A1" location="'Spis treści'!A1" display="POWRÓT" xr:uid="{B429AA8A-CE3C-4B2D-AA45-D1670924317D}"/>
    <hyperlink ref="B3" location="'SEC1'!A1" display="SEC1" xr:uid="{5C46D155-D1CE-424E-BF2B-9B02B1EF2B1E}"/>
    <hyperlink ref="B5" location="'SEC3'!A1" display="SEC3" xr:uid="{0C365AC6-4C23-4C25-A759-89BCDB68E56B}"/>
    <hyperlink ref="B7" location="'SEC5'!A1" display="SEC5" xr:uid="{AA3EF6C8-1F7E-4F38-AE86-B8B4D6AC220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9347-3EC3-4166-A6D4-799B92F93C07}">
  <sheetPr>
    <tabColor theme="7" tint="0.79998168889431442"/>
  </sheetPr>
  <dimension ref="A2:S20"/>
  <sheetViews>
    <sheetView workbookViewId="0"/>
  </sheetViews>
  <sheetFormatPr defaultRowHeight="15" x14ac:dyDescent="0.25"/>
  <cols>
    <col min="1" max="1" width="5.28515625" style="352" customWidth="1"/>
    <col min="2" max="2" width="53.140625" style="352" customWidth="1"/>
    <col min="3" max="17" width="15.7109375" style="352" customWidth="1"/>
    <col min="18" max="16384" width="9.140625" style="352"/>
  </cols>
  <sheetData>
    <row r="2" spans="1:19" x14ac:dyDescent="0.25">
      <c r="B2" s="384"/>
      <c r="C2" s="364" t="s">
        <v>783</v>
      </c>
      <c r="D2" s="364"/>
      <c r="E2" s="364"/>
      <c r="F2" s="364"/>
      <c r="G2" s="364"/>
      <c r="I2" s="1" t="s">
        <v>212</v>
      </c>
    </row>
    <row r="4" spans="1:19" x14ac:dyDescent="0.25">
      <c r="C4" s="353" t="s">
        <v>1</v>
      </c>
      <c r="D4" s="353" t="s">
        <v>2</v>
      </c>
      <c r="E4" s="353" t="s">
        <v>3</v>
      </c>
      <c r="F4" s="353" t="s">
        <v>4</v>
      </c>
      <c r="G4" s="353" t="s">
        <v>5</v>
      </c>
      <c r="H4" s="353" t="s">
        <v>6</v>
      </c>
      <c r="I4" s="353" t="s">
        <v>7</v>
      </c>
      <c r="J4" s="353" t="s">
        <v>8</v>
      </c>
      <c r="K4" s="353" t="s">
        <v>746</v>
      </c>
      <c r="L4" s="353" t="s">
        <v>747</v>
      </c>
      <c r="M4" s="353" t="s">
        <v>748</v>
      </c>
      <c r="N4" s="353" t="s">
        <v>749</v>
      </c>
      <c r="O4" s="353" t="s">
        <v>750</v>
      </c>
      <c r="P4" s="353" t="s">
        <v>751</v>
      </c>
      <c r="Q4" s="353" t="s">
        <v>784</v>
      </c>
    </row>
    <row r="5" spans="1:19" x14ac:dyDescent="0.25">
      <c r="C5" s="482" t="s">
        <v>785</v>
      </c>
      <c r="D5" s="483"/>
      <c r="E5" s="483"/>
      <c r="F5" s="483"/>
      <c r="G5" s="483"/>
      <c r="H5" s="483"/>
      <c r="I5" s="484"/>
      <c r="J5" s="485" t="s">
        <v>786</v>
      </c>
      <c r="K5" s="486"/>
      <c r="L5" s="486"/>
      <c r="M5" s="487"/>
      <c r="N5" s="485" t="s">
        <v>787</v>
      </c>
      <c r="O5" s="486"/>
      <c r="P5" s="486"/>
      <c r="Q5" s="487"/>
    </row>
    <row r="6" spans="1:19" x14ac:dyDescent="0.25">
      <c r="C6" s="482" t="s">
        <v>788</v>
      </c>
      <c r="D6" s="483"/>
      <c r="E6" s="483"/>
      <c r="F6" s="484"/>
      <c r="G6" s="485" t="s">
        <v>789</v>
      </c>
      <c r="H6" s="486"/>
      <c r="I6" s="488" t="s">
        <v>790</v>
      </c>
      <c r="J6" s="483" t="s">
        <v>788</v>
      </c>
      <c r="K6" s="484"/>
      <c r="L6" s="488" t="s">
        <v>789</v>
      </c>
      <c r="M6" s="488" t="s">
        <v>790</v>
      </c>
      <c r="N6" s="483" t="s">
        <v>788</v>
      </c>
      <c r="O6" s="484"/>
      <c r="P6" s="488" t="s">
        <v>789</v>
      </c>
      <c r="Q6" s="488" t="s">
        <v>790</v>
      </c>
    </row>
    <row r="7" spans="1:19" ht="60" customHeight="1" x14ac:dyDescent="0.25">
      <c r="C7" s="485" t="s">
        <v>791</v>
      </c>
      <c r="D7" s="487"/>
      <c r="E7" s="490" t="s">
        <v>792</v>
      </c>
      <c r="F7" s="491"/>
      <c r="H7" s="480" t="s">
        <v>793</v>
      </c>
      <c r="I7" s="489"/>
      <c r="J7" s="480" t="s">
        <v>791</v>
      </c>
      <c r="K7" s="480" t="s">
        <v>792</v>
      </c>
      <c r="L7" s="489"/>
      <c r="M7" s="489"/>
      <c r="N7" s="480" t="s">
        <v>791</v>
      </c>
      <c r="O7" s="480" t="s">
        <v>792</v>
      </c>
      <c r="P7" s="489"/>
      <c r="Q7" s="489"/>
    </row>
    <row r="8" spans="1:19" ht="60" x14ac:dyDescent="0.25">
      <c r="C8" s="356"/>
      <c r="D8" s="357" t="s">
        <v>793</v>
      </c>
      <c r="E8" s="358"/>
      <c r="F8" s="359" t="s">
        <v>793</v>
      </c>
      <c r="G8" s="360"/>
      <c r="H8" s="481"/>
      <c r="I8" s="489"/>
      <c r="J8" s="481"/>
      <c r="K8" s="481"/>
      <c r="L8" s="489"/>
      <c r="M8" s="489"/>
      <c r="N8" s="481"/>
      <c r="O8" s="481"/>
      <c r="P8" s="489"/>
      <c r="Q8" s="489"/>
    </row>
    <row r="9" spans="1:19" x14ac:dyDescent="0.25">
      <c r="A9" s="361">
        <v>1</v>
      </c>
      <c r="B9" s="361" t="s">
        <v>794</v>
      </c>
      <c r="C9" s="361">
        <v>0</v>
      </c>
      <c r="D9" s="361">
        <v>0</v>
      </c>
      <c r="E9" s="361">
        <v>0</v>
      </c>
      <c r="F9" s="361">
        <v>0</v>
      </c>
      <c r="G9" s="362">
        <f>([1]C_14_01_10S!$S$13+[1]C_14_01_10S!$S$14+[1]C_14_01_10S!$S$15+[1]C_14_01_10S!$S$16+[1]C_14_01_10S!$S$17)/1000000</f>
        <v>11199.188783959999</v>
      </c>
      <c r="H9" s="362">
        <f>([1]C_14_01_10S!$S$13+[1]C_14_01_10S!$S$14+[1]C_14_01_10S!$S$15+[1]C_14_01_10S!$S$16+[1]C_14_01_10S!$S$17)/1000000</f>
        <v>11199.188783959999</v>
      </c>
      <c r="I9" s="362">
        <f>H9</f>
        <v>11199.188783959999</v>
      </c>
      <c r="J9" s="361">
        <v>0</v>
      </c>
      <c r="K9" s="361">
        <v>0</v>
      </c>
      <c r="L9" s="361">
        <v>0</v>
      </c>
      <c r="M9" s="361">
        <v>0</v>
      </c>
      <c r="N9" s="361">
        <v>0</v>
      </c>
      <c r="O9" s="361">
        <v>0</v>
      </c>
      <c r="P9" s="361">
        <v>0</v>
      </c>
      <c r="Q9" s="361">
        <v>0</v>
      </c>
    </row>
    <row r="10" spans="1:19" x14ac:dyDescent="0.25">
      <c r="A10" s="361">
        <v>2</v>
      </c>
      <c r="B10" s="361" t="s">
        <v>795</v>
      </c>
      <c r="C10" s="361">
        <v>0</v>
      </c>
      <c r="D10" s="361">
        <v>0</v>
      </c>
      <c r="E10" s="361">
        <v>0</v>
      </c>
      <c r="F10" s="361">
        <v>0</v>
      </c>
      <c r="G10" s="362">
        <f>([1]C_14_01_10S!$S$13)/1000000</f>
        <v>5802.7914569499999</v>
      </c>
      <c r="H10" s="362">
        <f>([1]C_14_01_10S!$S$13)/1000000</f>
        <v>5802.7914569499999</v>
      </c>
      <c r="I10" s="362">
        <f>H10</f>
        <v>5802.7914569499999</v>
      </c>
      <c r="J10" s="361">
        <v>0</v>
      </c>
      <c r="K10" s="361">
        <v>0</v>
      </c>
      <c r="L10" s="361">
        <v>0</v>
      </c>
      <c r="M10" s="361">
        <v>0</v>
      </c>
      <c r="N10" s="361">
        <v>0</v>
      </c>
      <c r="O10" s="361">
        <v>0</v>
      </c>
      <c r="P10" s="361">
        <v>0</v>
      </c>
      <c r="Q10" s="361">
        <v>0</v>
      </c>
      <c r="S10" s="361">
        <v>1000000</v>
      </c>
    </row>
    <row r="11" spans="1:19" x14ac:dyDescent="0.25">
      <c r="A11" s="361">
        <v>3</v>
      </c>
      <c r="B11" s="361" t="s">
        <v>796</v>
      </c>
      <c r="C11" s="361">
        <v>0</v>
      </c>
      <c r="D11" s="361">
        <v>0</v>
      </c>
      <c r="E11" s="361">
        <v>0</v>
      </c>
      <c r="F11" s="361">
        <v>0</v>
      </c>
      <c r="G11" s="362">
        <v>0</v>
      </c>
      <c r="H11" s="362">
        <v>0</v>
      </c>
      <c r="I11" s="362">
        <f t="shared" ref="I11:I14" si="0">H11</f>
        <v>0</v>
      </c>
      <c r="J11" s="361">
        <v>0</v>
      </c>
      <c r="K11" s="361">
        <v>0</v>
      </c>
      <c r="L11" s="361">
        <v>0</v>
      </c>
      <c r="M11" s="361">
        <v>0</v>
      </c>
      <c r="N11" s="361">
        <v>0</v>
      </c>
      <c r="O11" s="361">
        <v>0</v>
      </c>
      <c r="P11" s="361">
        <v>0</v>
      </c>
      <c r="Q11" s="361">
        <v>0</v>
      </c>
    </row>
    <row r="12" spans="1:19" x14ac:dyDescent="0.25">
      <c r="A12" s="361">
        <v>4</v>
      </c>
      <c r="B12" s="361" t="s">
        <v>797</v>
      </c>
      <c r="C12" s="361">
        <v>0</v>
      </c>
      <c r="D12" s="361">
        <v>0</v>
      </c>
      <c r="E12" s="361">
        <v>0</v>
      </c>
      <c r="F12" s="361">
        <v>0</v>
      </c>
      <c r="G12" s="362">
        <v>0</v>
      </c>
      <c r="H12" s="362">
        <v>0</v>
      </c>
      <c r="I12" s="362">
        <f t="shared" si="0"/>
        <v>0</v>
      </c>
      <c r="J12" s="361">
        <v>0</v>
      </c>
      <c r="K12" s="361">
        <v>0</v>
      </c>
      <c r="L12" s="361">
        <v>0</v>
      </c>
      <c r="M12" s="361">
        <v>0</v>
      </c>
      <c r="N12" s="361">
        <v>0</v>
      </c>
      <c r="O12" s="361">
        <v>0</v>
      </c>
      <c r="P12" s="361">
        <v>0</v>
      </c>
      <c r="Q12" s="361">
        <v>0</v>
      </c>
    </row>
    <row r="13" spans="1:19" x14ac:dyDescent="0.25">
      <c r="A13" s="361">
        <v>5</v>
      </c>
      <c r="B13" s="361" t="s">
        <v>798</v>
      </c>
      <c r="C13" s="361">
        <v>0</v>
      </c>
      <c r="D13" s="361">
        <v>0</v>
      </c>
      <c r="E13" s="361">
        <v>0</v>
      </c>
      <c r="F13" s="361">
        <v>0</v>
      </c>
      <c r="G13" s="362">
        <f>([1]C_14_01_10S!$S$13)/1000000</f>
        <v>5802.7914569499999</v>
      </c>
      <c r="H13" s="362">
        <f>([1]C_14_01_10S!$S$13)/1000000</f>
        <v>5802.7914569499999</v>
      </c>
      <c r="I13" s="362">
        <f t="shared" si="0"/>
        <v>5802.7914569499999</v>
      </c>
      <c r="J13" s="361">
        <v>0</v>
      </c>
      <c r="K13" s="361">
        <v>0</v>
      </c>
      <c r="L13" s="361">
        <v>0</v>
      </c>
      <c r="M13" s="361">
        <v>0</v>
      </c>
      <c r="N13" s="361">
        <v>0</v>
      </c>
      <c r="O13" s="361">
        <v>0</v>
      </c>
      <c r="P13" s="361">
        <v>0</v>
      </c>
      <c r="Q13" s="361">
        <v>0</v>
      </c>
    </row>
    <row r="14" spans="1:19" x14ac:dyDescent="0.25">
      <c r="A14" s="361">
        <v>6</v>
      </c>
      <c r="B14" s="361" t="s">
        <v>799</v>
      </c>
      <c r="C14" s="361">
        <v>0</v>
      </c>
      <c r="D14" s="361">
        <v>0</v>
      </c>
      <c r="E14" s="361">
        <v>0</v>
      </c>
      <c r="F14" s="361">
        <v>0</v>
      </c>
      <c r="G14" s="362">
        <v>0</v>
      </c>
      <c r="H14" s="362">
        <v>0</v>
      </c>
      <c r="I14" s="362">
        <f t="shared" si="0"/>
        <v>0</v>
      </c>
      <c r="J14" s="361">
        <v>0</v>
      </c>
      <c r="K14" s="361">
        <v>0</v>
      </c>
      <c r="L14" s="361">
        <v>0</v>
      </c>
      <c r="M14" s="361">
        <v>0</v>
      </c>
      <c r="N14" s="361">
        <v>0</v>
      </c>
      <c r="O14" s="361">
        <v>0</v>
      </c>
      <c r="P14" s="361">
        <v>0</v>
      </c>
      <c r="Q14" s="361">
        <v>0</v>
      </c>
    </row>
    <row r="15" spans="1:19" x14ac:dyDescent="0.25">
      <c r="A15" s="361">
        <v>7</v>
      </c>
      <c r="B15" s="361" t="s">
        <v>800</v>
      </c>
      <c r="C15" s="361">
        <v>0</v>
      </c>
      <c r="D15" s="361">
        <v>0</v>
      </c>
      <c r="E15" s="361">
        <v>0</v>
      </c>
      <c r="F15" s="361">
        <v>0</v>
      </c>
      <c r="G15" s="362">
        <f>([1]C_14_01_10S!$S$14+[1]C_14_01_10S!$S$15+[1]C_14_01_10S!$S$16+[1]C_14_01_10S!$S$17)/1000000</f>
        <v>5396.3973270100005</v>
      </c>
      <c r="H15" s="362">
        <f>([1]C_14_01_10S!$S$14+[1]C_14_01_10S!$S$15+[1]C_14_01_10S!$S$16+[1]C_14_01_10S!$S$17)/1000000</f>
        <v>5396.3973270100005</v>
      </c>
      <c r="I15" s="362">
        <f>H15</f>
        <v>5396.3973270100005</v>
      </c>
      <c r="J15" s="361">
        <v>0</v>
      </c>
      <c r="K15" s="361">
        <v>0</v>
      </c>
      <c r="L15" s="361">
        <v>0</v>
      </c>
      <c r="M15" s="361">
        <v>0</v>
      </c>
      <c r="N15" s="361">
        <v>0</v>
      </c>
      <c r="O15" s="361">
        <v>0</v>
      </c>
      <c r="P15" s="361">
        <v>0</v>
      </c>
      <c r="Q15" s="361">
        <v>0</v>
      </c>
    </row>
    <row r="16" spans="1:19" x14ac:dyDescent="0.25">
      <c r="A16" s="361">
        <v>8</v>
      </c>
      <c r="B16" s="361" t="s">
        <v>801</v>
      </c>
      <c r="C16" s="361">
        <v>0</v>
      </c>
      <c r="D16" s="361">
        <v>0</v>
      </c>
      <c r="E16" s="361">
        <v>0</v>
      </c>
      <c r="F16" s="361">
        <v>0</v>
      </c>
      <c r="G16" s="362">
        <f>([1]C_14_01_10S!$S$14+[1]C_14_01_10S!$S$15+[1]C_14_01_10S!$S$16+[1]C_14_01_10S!$S$17)/1000000</f>
        <v>5396.3973270100005</v>
      </c>
      <c r="H16" s="362">
        <f>([1]C_14_01_10S!$S$14+[1]C_14_01_10S!$S$15+[1]C_14_01_10S!$S$16+[1]C_14_01_10S!$S$17)/1000000</f>
        <v>5396.3973270100005</v>
      </c>
      <c r="I16" s="362">
        <f>H16</f>
        <v>5396.3973270100005</v>
      </c>
      <c r="J16" s="361">
        <v>0</v>
      </c>
      <c r="K16" s="361">
        <v>0</v>
      </c>
      <c r="L16" s="361">
        <v>0</v>
      </c>
      <c r="M16" s="361">
        <v>0</v>
      </c>
      <c r="N16" s="361">
        <v>0</v>
      </c>
      <c r="O16" s="361">
        <v>0</v>
      </c>
      <c r="P16" s="361">
        <v>0</v>
      </c>
      <c r="Q16" s="361">
        <v>0</v>
      </c>
    </row>
    <row r="17" spans="1:17" x14ac:dyDescent="0.25">
      <c r="A17" s="361">
        <v>9</v>
      </c>
      <c r="B17" s="361" t="s">
        <v>802</v>
      </c>
      <c r="C17" s="361">
        <v>0</v>
      </c>
      <c r="D17" s="361">
        <v>0</v>
      </c>
      <c r="E17" s="361">
        <v>0</v>
      </c>
      <c r="F17" s="361">
        <v>0</v>
      </c>
      <c r="G17" s="362">
        <v>0</v>
      </c>
      <c r="H17" s="362">
        <v>0</v>
      </c>
      <c r="I17" s="362">
        <v>0</v>
      </c>
      <c r="J17" s="361">
        <v>0</v>
      </c>
      <c r="K17" s="361">
        <v>0</v>
      </c>
      <c r="L17" s="361">
        <v>0</v>
      </c>
      <c r="M17" s="361">
        <v>0</v>
      </c>
      <c r="N17" s="361">
        <v>0</v>
      </c>
      <c r="O17" s="361">
        <v>0</v>
      </c>
      <c r="P17" s="361">
        <v>0</v>
      </c>
      <c r="Q17" s="361">
        <v>0</v>
      </c>
    </row>
    <row r="18" spans="1:17" x14ac:dyDescent="0.25">
      <c r="A18" s="361">
        <v>10</v>
      </c>
      <c r="B18" s="361" t="s">
        <v>803</v>
      </c>
      <c r="C18" s="361">
        <v>0</v>
      </c>
      <c r="D18" s="361">
        <v>0</v>
      </c>
      <c r="E18" s="361">
        <v>0</v>
      </c>
      <c r="F18" s="361">
        <v>0</v>
      </c>
      <c r="G18" s="362">
        <v>0</v>
      </c>
      <c r="H18" s="362">
        <v>0</v>
      </c>
      <c r="I18" s="362">
        <v>0</v>
      </c>
      <c r="J18" s="361">
        <v>0</v>
      </c>
      <c r="K18" s="361">
        <v>0</v>
      </c>
      <c r="L18" s="361">
        <v>0</v>
      </c>
      <c r="M18" s="361">
        <v>0</v>
      </c>
      <c r="N18" s="361">
        <v>0</v>
      </c>
      <c r="O18" s="361">
        <v>0</v>
      </c>
      <c r="P18" s="361">
        <v>0</v>
      </c>
      <c r="Q18" s="361">
        <v>0</v>
      </c>
    </row>
    <row r="19" spans="1:17" x14ac:dyDescent="0.25">
      <c r="A19" s="361">
        <v>11</v>
      </c>
      <c r="B19" s="361" t="s">
        <v>804</v>
      </c>
      <c r="C19" s="361">
        <v>0</v>
      </c>
      <c r="D19" s="361">
        <v>0</v>
      </c>
      <c r="E19" s="361">
        <v>0</v>
      </c>
      <c r="F19" s="361">
        <v>0</v>
      </c>
      <c r="G19" s="362">
        <v>0</v>
      </c>
      <c r="H19" s="362">
        <v>0</v>
      </c>
      <c r="I19" s="362">
        <v>0</v>
      </c>
      <c r="J19" s="361">
        <v>0</v>
      </c>
      <c r="K19" s="361">
        <v>0</v>
      </c>
      <c r="L19" s="361">
        <v>0</v>
      </c>
      <c r="M19" s="361">
        <v>0</v>
      </c>
      <c r="N19" s="361">
        <v>0</v>
      </c>
      <c r="O19" s="361">
        <v>0</v>
      </c>
      <c r="P19" s="361">
        <v>0</v>
      </c>
      <c r="Q19" s="361">
        <v>0</v>
      </c>
    </row>
    <row r="20" spans="1:17" x14ac:dyDescent="0.25">
      <c r="A20" s="361">
        <v>12</v>
      </c>
      <c r="B20" s="361" t="s">
        <v>799</v>
      </c>
      <c r="C20" s="361">
        <v>0</v>
      </c>
      <c r="D20" s="361">
        <v>0</v>
      </c>
      <c r="E20" s="361">
        <v>0</v>
      </c>
      <c r="F20" s="361">
        <v>0</v>
      </c>
      <c r="G20" s="362">
        <v>0</v>
      </c>
      <c r="H20" s="362">
        <v>0</v>
      </c>
      <c r="I20" s="362">
        <v>0</v>
      </c>
      <c r="J20" s="361">
        <v>0</v>
      </c>
      <c r="K20" s="361">
        <v>0</v>
      </c>
      <c r="L20" s="361">
        <v>0</v>
      </c>
      <c r="M20" s="361">
        <v>0</v>
      </c>
      <c r="N20" s="361">
        <v>0</v>
      </c>
      <c r="O20" s="361">
        <v>0</v>
      </c>
      <c r="P20" s="361">
        <v>0</v>
      </c>
      <c r="Q20" s="361">
        <v>0</v>
      </c>
    </row>
  </sheetData>
  <sheetProtection algorithmName="SHA-512" hashValue="2cn2vf+iDGtqfxall85fMaPNytf0ApBUwXWy0M4x/jlQz44C6YDOcYRSN7X4oBWE2E0WnoM+f2hRdihtvRdKEA==" saltValue="232HD8Ppge+WdrPQTQuihQ==" spinCount="100000" sheet="1" objects="1" scenarios="1"/>
  <mergeCells count="19">
    <mergeCell ref="E7:F7"/>
    <mergeCell ref="H7:H8"/>
    <mergeCell ref="J7:J8"/>
    <mergeCell ref="K7:K8"/>
    <mergeCell ref="N7:N8"/>
    <mergeCell ref="O7:O8"/>
    <mergeCell ref="C5:I5"/>
    <mergeCell ref="J5:M5"/>
    <mergeCell ref="N5:Q5"/>
    <mergeCell ref="C6:F6"/>
    <mergeCell ref="G6:H6"/>
    <mergeCell ref="I6:I8"/>
    <mergeCell ref="J6:K6"/>
    <mergeCell ref="L6:L8"/>
    <mergeCell ref="M6:M8"/>
    <mergeCell ref="N6:O6"/>
    <mergeCell ref="P6:P8"/>
    <mergeCell ref="Q6:Q8"/>
    <mergeCell ref="C7:D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D2A7-57A9-42DC-A75C-58F6E98C7E4E}">
  <sheetPr>
    <tabColor theme="7" tint="0.79998168889431442"/>
  </sheetPr>
  <dimension ref="A2:V19"/>
  <sheetViews>
    <sheetView workbookViewId="0"/>
  </sheetViews>
  <sheetFormatPr defaultRowHeight="15" x14ac:dyDescent="0.25"/>
  <cols>
    <col min="1" max="1" width="5.28515625" style="352" customWidth="1"/>
    <col min="2" max="2" width="53.140625" style="352" customWidth="1"/>
    <col min="3" max="6" width="11.7109375" style="352" customWidth="1"/>
    <col min="7" max="7" width="13.140625" style="352" customWidth="1"/>
    <col min="8" max="10" width="11.7109375" style="352" customWidth="1"/>
    <col min="11" max="11" width="12.5703125" style="352" customWidth="1"/>
    <col min="12" max="15" width="13.7109375" style="352" customWidth="1"/>
    <col min="16" max="18" width="11.7109375" style="352" customWidth="1"/>
    <col min="19" max="19" width="12.5703125" style="352" customWidth="1"/>
    <col min="20" max="16384" width="9.140625" style="352"/>
  </cols>
  <sheetData>
    <row r="2" spans="1:22" x14ac:dyDescent="0.25">
      <c r="C2" s="364" t="s">
        <v>820</v>
      </c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S2" s="1" t="s">
        <v>212</v>
      </c>
    </row>
    <row r="4" spans="1:22" x14ac:dyDescent="0.25">
      <c r="C4" s="354" t="s">
        <v>1</v>
      </c>
      <c r="D4" s="354" t="s">
        <v>2</v>
      </c>
      <c r="E4" s="354" t="s">
        <v>3</v>
      </c>
      <c r="F4" s="354" t="s">
        <v>4</v>
      </c>
      <c r="G4" s="354" t="s">
        <v>5</v>
      </c>
      <c r="H4" s="354" t="s">
        <v>6</v>
      </c>
      <c r="I4" s="354" t="s">
        <v>7</v>
      </c>
      <c r="J4" s="354" t="s">
        <v>8</v>
      </c>
      <c r="K4" s="354" t="s">
        <v>746</v>
      </c>
      <c r="L4" s="353" t="s">
        <v>747</v>
      </c>
      <c r="M4" s="353" t="s">
        <v>748</v>
      </c>
      <c r="N4" s="353" t="s">
        <v>749</v>
      </c>
      <c r="O4" s="353" t="s">
        <v>750</v>
      </c>
      <c r="P4" s="354" t="s">
        <v>751</v>
      </c>
      <c r="Q4" s="354" t="s">
        <v>784</v>
      </c>
      <c r="R4" s="354" t="s">
        <v>821</v>
      </c>
      <c r="S4" s="354" t="s">
        <v>822</v>
      </c>
    </row>
    <row r="5" spans="1:22" x14ac:dyDescent="0.25">
      <c r="C5" s="492" t="s">
        <v>823</v>
      </c>
      <c r="D5" s="493"/>
      <c r="E5" s="493"/>
      <c r="F5" s="493"/>
      <c r="G5" s="493"/>
      <c r="H5" s="492" t="s">
        <v>824</v>
      </c>
      <c r="I5" s="493"/>
      <c r="J5" s="493"/>
      <c r="K5" s="494"/>
      <c r="L5" s="495" t="s">
        <v>825</v>
      </c>
      <c r="M5" s="496"/>
      <c r="N5" s="496"/>
      <c r="O5" s="496"/>
      <c r="P5" s="497" t="s">
        <v>826</v>
      </c>
      <c r="Q5" s="498"/>
      <c r="R5" s="498"/>
      <c r="S5" s="499"/>
    </row>
    <row r="6" spans="1:22" s="376" customFormat="1" ht="25.5" x14ac:dyDescent="0.25">
      <c r="C6" s="377" t="s">
        <v>827</v>
      </c>
      <c r="D6" s="377" t="s">
        <v>828</v>
      </c>
      <c r="E6" s="377" t="s">
        <v>829</v>
      </c>
      <c r="F6" s="377" t="s">
        <v>830</v>
      </c>
      <c r="G6" s="377" t="s">
        <v>831</v>
      </c>
      <c r="H6" s="377" t="s">
        <v>832</v>
      </c>
      <c r="I6" s="377" t="s">
        <v>833</v>
      </c>
      <c r="J6" s="377" t="s">
        <v>834</v>
      </c>
      <c r="K6" s="377" t="s">
        <v>831</v>
      </c>
      <c r="L6" s="377" t="s">
        <v>832</v>
      </c>
      <c r="M6" s="377" t="s">
        <v>833</v>
      </c>
      <c r="N6" s="377" t="s">
        <v>834</v>
      </c>
      <c r="O6" s="377" t="s">
        <v>831</v>
      </c>
      <c r="P6" s="377" t="s">
        <v>832</v>
      </c>
      <c r="Q6" s="377" t="s">
        <v>833</v>
      </c>
      <c r="R6" s="377" t="s">
        <v>834</v>
      </c>
      <c r="S6" s="377" t="s">
        <v>831</v>
      </c>
      <c r="V6" s="352"/>
    </row>
    <row r="7" spans="1:22" x14ac:dyDescent="0.25">
      <c r="A7" s="361">
        <v>1</v>
      </c>
      <c r="B7" s="379" t="s">
        <v>794</v>
      </c>
      <c r="C7" s="380">
        <v>399.07637516000005</v>
      </c>
      <c r="D7" s="380">
        <v>10800.1124088</v>
      </c>
      <c r="E7" s="380">
        <v>0</v>
      </c>
      <c r="F7" s="380">
        <v>0</v>
      </c>
      <c r="G7" s="380">
        <v>0</v>
      </c>
      <c r="H7" s="380">
        <v>0</v>
      </c>
      <c r="I7" s="380">
        <v>0</v>
      </c>
      <c r="J7" s="380">
        <v>11199.188783959999</v>
      </c>
      <c r="K7" s="380">
        <v>0</v>
      </c>
      <c r="L7" s="380">
        <v>0</v>
      </c>
      <c r="M7" s="380">
        <v>0</v>
      </c>
      <c r="N7" s="380">
        <v>4222.3958426000008</v>
      </c>
      <c r="O7" s="380">
        <v>0</v>
      </c>
      <c r="P7" s="380">
        <v>0</v>
      </c>
      <c r="Q7" s="380">
        <v>0</v>
      </c>
      <c r="R7" s="380">
        <v>337.79166740800008</v>
      </c>
      <c r="S7" s="380">
        <v>0</v>
      </c>
    </row>
    <row r="8" spans="1:22" x14ac:dyDescent="0.25">
      <c r="A8" s="361">
        <v>2</v>
      </c>
      <c r="B8" s="379" t="s">
        <v>835</v>
      </c>
      <c r="C8" s="378">
        <v>0</v>
      </c>
      <c r="D8" s="378">
        <v>0</v>
      </c>
      <c r="E8" s="378">
        <v>0</v>
      </c>
      <c r="F8" s="378">
        <v>0</v>
      </c>
      <c r="G8" s="378">
        <v>0</v>
      </c>
      <c r="H8" s="378">
        <v>0</v>
      </c>
      <c r="I8" s="378">
        <v>0</v>
      </c>
      <c r="J8" s="378">
        <v>0</v>
      </c>
      <c r="K8" s="378">
        <v>0</v>
      </c>
      <c r="L8" s="378">
        <v>0</v>
      </c>
      <c r="M8" s="378">
        <v>0</v>
      </c>
      <c r="N8" s="378">
        <v>0</v>
      </c>
      <c r="O8" s="378">
        <v>0</v>
      </c>
      <c r="P8" s="378">
        <v>0</v>
      </c>
      <c r="Q8" s="378">
        <v>0</v>
      </c>
      <c r="R8" s="378">
        <v>0</v>
      </c>
      <c r="S8" s="378">
        <v>0</v>
      </c>
    </row>
    <row r="9" spans="1:22" x14ac:dyDescent="0.25">
      <c r="A9" s="361">
        <v>3</v>
      </c>
      <c r="B9" s="379" t="s">
        <v>836</v>
      </c>
      <c r="C9" s="378">
        <v>0</v>
      </c>
      <c r="D9" s="378">
        <v>0</v>
      </c>
      <c r="E9" s="378">
        <v>0</v>
      </c>
      <c r="F9" s="378">
        <v>0</v>
      </c>
      <c r="G9" s="378">
        <v>0</v>
      </c>
      <c r="H9" s="378">
        <v>0</v>
      </c>
      <c r="I9" s="378">
        <v>0</v>
      </c>
      <c r="J9" s="378">
        <v>0</v>
      </c>
      <c r="K9" s="378">
        <v>0</v>
      </c>
      <c r="L9" s="378">
        <v>0</v>
      </c>
      <c r="M9" s="378">
        <v>0</v>
      </c>
      <c r="N9" s="378">
        <v>0</v>
      </c>
      <c r="O9" s="378">
        <v>0</v>
      </c>
      <c r="P9" s="378">
        <v>0</v>
      </c>
      <c r="Q9" s="378">
        <v>0</v>
      </c>
      <c r="R9" s="378">
        <v>0</v>
      </c>
      <c r="S9" s="378">
        <v>0</v>
      </c>
    </row>
    <row r="10" spans="1:22" x14ac:dyDescent="0.25">
      <c r="A10" s="361">
        <v>4</v>
      </c>
      <c r="B10" s="379" t="s">
        <v>837</v>
      </c>
      <c r="C10" s="378">
        <v>0</v>
      </c>
      <c r="D10" s="378">
        <v>0</v>
      </c>
      <c r="E10" s="378">
        <v>0</v>
      </c>
      <c r="F10" s="378">
        <v>0</v>
      </c>
      <c r="G10" s="378">
        <v>0</v>
      </c>
      <c r="H10" s="378">
        <v>0</v>
      </c>
      <c r="I10" s="378">
        <v>0</v>
      </c>
      <c r="J10" s="378">
        <v>0</v>
      </c>
      <c r="K10" s="378">
        <v>0</v>
      </c>
      <c r="L10" s="378">
        <v>0</v>
      </c>
      <c r="M10" s="378">
        <v>0</v>
      </c>
      <c r="N10" s="378">
        <v>0</v>
      </c>
      <c r="O10" s="378">
        <v>0</v>
      </c>
      <c r="P10" s="378">
        <v>0</v>
      </c>
      <c r="Q10" s="378">
        <v>0</v>
      </c>
      <c r="R10" s="378">
        <v>0</v>
      </c>
      <c r="S10" s="378">
        <v>0</v>
      </c>
    </row>
    <row r="11" spans="1:22" x14ac:dyDescent="0.25">
      <c r="A11" s="361">
        <v>5</v>
      </c>
      <c r="B11" s="379" t="s">
        <v>838</v>
      </c>
      <c r="C11" s="378">
        <v>0</v>
      </c>
      <c r="D11" s="378">
        <v>0</v>
      </c>
      <c r="E11" s="378">
        <v>0</v>
      </c>
      <c r="F11" s="378">
        <v>0</v>
      </c>
      <c r="G11" s="378">
        <v>0</v>
      </c>
      <c r="H11" s="378">
        <v>0</v>
      </c>
      <c r="I11" s="378">
        <v>0</v>
      </c>
      <c r="J11" s="378">
        <v>0</v>
      </c>
      <c r="K11" s="378">
        <v>0</v>
      </c>
      <c r="L11" s="378">
        <v>0</v>
      </c>
      <c r="M11" s="378">
        <v>0</v>
      </c>
      <c r="N11" s="378">
        <v>0</v>
      </c>
      <c r="O11" s="378">
        <v>0</v>
      </c>
      <c r="P11" s="378">
        <v>0</v>
      </c>
      <c r="Q11" s="378">
        <v>0</v>
      </c>
      <c r="R11" s="378">
        <v>0</v>
      </c>
      <c r="S11" s="378">
        <v>0</v>
      </c>
    </row>
    <row r="12" spans="1:22" x14ac:dyDescent="0.25">
      <c r="A12" s="361">
        <v>6</v>
      </c>
      <c r="B12" s="379" t="s">
        <v>839</v>
      </c>
      <c r="C12" s="378">
        <v>0</v>
      </c>
      <c r="D12" s="378">
        <v>0</v>
      </c>
      <c r="E12" s="378">
        <v>0</v>
      </c>
      <c r="F12" s="378">
        <v>0</v>
      </c>
      <c r="G12" s="378">
        <v>0</v>
      </c>
      <c r="H12" s="378">
        <v>0</v>
      </c>
      <c r="I12" s="378">
        <v>0</v>
      </c>
      <c r="J12" s="378">
        <v>0</v>
      </c>
      <c r="K12" s="378">
        <v>0</v>
      </c>
      <c r="L12" s="378">
        <v>0</v>
      </c>
      <c r="M12" s="378">
        <v>0</v>
      </c>
      <c r="N12" s="378">
        <v>0</v>
      </c>
      <c r="O12" s="378">
        <v>0</v>
      </c>
      <c r="P12" s="378">
        <v>0</v>
      </c>
      <c r="Q12" s="378">
        <v>0</v>
      </c>
      <c r="R12" s="378">
        <v>0</v>
      </c>
      <c r="S12" s="378">
        <v>0</v>
      </c>
    </row>
    <row r="13" spans="1:22" x14ac:dyDescent="0.25">
      <c r="A13" s="361">
        <v>7</v>
      </c>
      <c r="B13" s="379" t="s">
        <v>838</v>
      </c>
      <c r="C13" s="378">
        <v>0</v>
      </c>
      <c r="D13" s="378">
        <v>0</v>
      </c>
      <c r="E13" s="378">
        <v>0</v>
      </c>
      <c r="F13" s="378">
        <v>0</v>
      </c>
      <c r="G13" s="378">
        <v>0</v>
      </c>
      <c r="H13" s="378">
        <v>0</v>
      </c>
      <c r="I13" s="378">
        <v>0</v>
      </c>
      <c r="J13" s="378">
        <v>0</v>
      </c>
      <c r="K13" s="378">
        <v>0</v>
      </c>
      <c r="L13" s="378">
        <v>0</v>
      </c>
      <c r="M13" s="378">
        <v>0</v>
      </c>
      <c r="N13" s="378">
        <v>0</v>
      </c>
      <c r="O13" s="378">
        <v>0</v>
      </c>
      <c r="P13" s="378">
        <v>0</v>
      </c>
      <c r="Q13" s="378">
        <v>0</v>
      </c>
      <c r="R13" s="378">
        <v>0</v>
      </c>
      <c r="S13" s="378">
        <v>0</v>
      </c>
    </row>
    <row r="14" spans="1:22" x14ac:dyDescent="0.25">
      <c r="A14" s="361">
        <v>8</v>
      </c>
      <c r="B14" s="379" t="s">
        <v>840</v>
      </c>
      <c r="C14" s="378">
        <v>0</v>
      </c>
      <c r="D14" s="378">
        <v>0</v>
      </c>
      <c r="E14" s="378">
        <v>0</v>
      </c>
      <c r="F14" s="378">
        <v>0</v>
      </c>
      <c r="G14" s="378">
        <v>0</v>
      </c>
      <c r="H14" s="378">
        <v>0</v>
      </c>
      <c r="I14" s="378">
        <v>0</v>
      </c>
      <c r="J14" s="378">
        <v>0</v>
      </c>
      <c r="K14" s="378">
        <v>0</v>
      </c>
      <c r="L14" s="378">
        <v>0</v>
      </c>
      <c r="M14" s="378">
        <v>0</v>
      </c>
      <c r="N14" s="378">
        <v>0</v>
      </c>
      <c r="O14" s="378">
        <v>0</v>
      </c>
      <c r="P14" s="378">
        <v>0</v>
      </c>
      <c r="Q14" s="378">
        <v>0</v>
      </c>
      <c r="R14" s="378">
        <v>0</v>
      </c>
      <c r="S14" s="378">
        <v>0</v>
      </c>
    </row>
    <row r="15" spans="1:22" x14ac:dyDescent="0.25">
      <c r="A15" s="361">
        <v>9</v>
      </c>
      <c r="B15" s="379" t="s">
        <v>841</v>
      </c>
      <c r="C15" s="380">
        <v>399.07637516000005</v>
      </c>
      <c r="D15" s="380">
        <v>10800.1124088</v>
      </c>
      <c r="E15" s="380">
        <v>0</v>
      </c>
      <c r="F15" s="380">
        <v>0</v>
      </c>
      <c r="G15" s="380">
        <v>0</v>
      </c>
      <c r="H15" s="380">
        <v>0</v>
      </c>
      <c r="I15" s="380">
        <v>0</v>
      </c>
      <c r="J15" s="380">
        <v>11199.188783959999</v>
      </c>
      <c r="K15" s="380">
        <v>0</v>
      </c>
      <c r="L15" s="380">
        <v>0</v>
      </c>
      <c r="M15" s="380">
        <v>0</v>
      </c>
      <c r="N15" s="380">
        <v>4222.3958426000008</v>
      </c>
      <c r="O15" s="380">
        <v>0</v>
      </c>
      <c r="P15" s="380">
        <v>0</v>
      </c>
      <c r="Q15" s="380">
        <v>0</v>
      </c>
      <c r="R15" s="380">
        <v>337.79166740800008</v>
      </c>
      <c r="S15" s="380">
        <v>0</v>
      </c>
    </row>
    <row r="16" spans="1:22" x14ac:dyDescent="0.25">
      <c r="A16" s="361">
        <v>10</v>
      </c>
      <c r="B16" s="379" t="s">
        <v>836</v>
      </c>
      <c r="C16" s="380">
        <v>399.07637516000005</v>
      </c>
      <c r="D16" s="380">
        <v>10800.1124088</v>
      </c>
      <c r="E16" s="380">
        <v>0</v>
      </c>
      <c r="F16" s="380">
        <v>0</v>
      </c>
      <c r="G16" s="380">
        <v>0</v>
      </c>
      <c r="H16" s="380">
        <v>0</v>
      </c>
      <c r="I16" s="380">
        <v>0</v>
      </c>
      <c r="J16" s="380">
        <v>11199.188783959999</v>
      </c>
      <c r="K16" s="380">
        <v>0</v>
      </c>
      <c r="L16" s="380">
        <v>0</v>
      </c>
      <c r="M16" s="380">
        <v>0</v>
      </c>
      <c r="N16" s="380">
        <v>4222.3958426000008</v>
      </c>
      <c r="O16" s="380">
        <v>0</v>
      </c>
      <c r="P16" s="380">
        <v>0</v>
      </c>
      <c r="Q16" s="380">
        <v>0</v>
      </c>
      <c r="R16" s="380">
        <v>337.79166740800008</v>
      </c>
      <c r="S16" s="380">
        <v>0</v>
      </c>
    </row>
    <row r="17" spans="1:19" x14ac:dyDescent="0.25">
      <c r="A17" s="381">
        <v>11</v>
      </c>
      <c r="B17" s="382" t="s">
        <v>837</v>
      </c>
      <c r="C17" s="380">
        <v>0</v>
      </c>
      <c r="D17" s="380">
        <v>5802.7914569499999</v>
      </c>
      <c r="E17" s="378">
        <v>0</v>
      </c>
      <c r="F17" s="378">
        <v>0</v>
      </c>
      <c r="G17" s="378">
        <v>0</v>
      </c>
      <c r="H17" s="378">
        <v>0</v>
      </c>
      <c r="I17" s="378">
        <v>0</v>
      </c>
      <c r="J17" s="380">
        <v>5802.7914569499999</v>
      </c>
      <c r="K17" s="378">
        <v>0</v>
      </c>
      <c r="L17" s="378">
        <v>0</v>
      </c>
      <c r="M17" s="378">
        <v>0</v>
      </c>
      <c r="N17" s="380">
        <v>2486.68361555</v>
      </c>
      <c r="O17" s="378">
        <v>0</v>
      </c>
      <c r="P17" s="378">
        <v>0</v>
      </c>
      <c r="Q17" s="378">
        <v>0</v>
      </c>
      <c r="R17" s="380">
        <v>198.934689244</v>
      </c>
      <c r="S17" s="383">
        <v>0</v>
      </c>
    </row>
    <row r="18" spans="1:19" x14ac:dyDescent="0.25">
      <c r="A18" s="378">
        <v>12</v>
      </c>
      <c r="B18" s="378" t="s">
        <v>839</v>
      </c>
      <c r="C18" s="380">
        <v>399.07637516000005</v>
      </c>
      <c r="D18" s="380">
        <v>4997.3209518500007</v>
      </c>
      <c r="E18" s="378">
        <v>0</v>
      </c>
      <c r="F18" s="378">
        <v>0</v>
      </c>
      <c r="G18" s="378">
        <v>0</v>
      </c>
      <c r="H18" s="378">
        <v>0</v>
      </c>
      <c r="I18" s="378">
        <v>0</v>
      </c>
      <c r="J18" s="380">
        <v>5396.3973270100005</v>
      </c>
      <c r="K18" s="378">
        <v>0</v>
      </c>
      <c r="L18" s="378">
        <v>0</v>
      </c>
      <c r="M18" s="378">
        <v>0</v>
      </c>
      <c r="N18" s="380">
        <v>1735.7122270500001</v>
      </c>
      <c r="O18" s="378">
        <v>0</v>
      </c>
      <c r="P18" s="378">
        <v>0</v>
      </c>
      <c r="Q18" s="378">
        <v>0</v>
      </c>
      <c r="R18" s="380">
        <v>138.85697816400003</v>
      </c>
      <c r="S18" s="378">
        <v>0</v>
      </c>
    </row>
    <row r="19" spans="1:19" x14ac:dyDescent="0.25">
      <c r="A19" s="378">
        <v>13</v>
      </c>
      <c r="B19" s="378" t="s">
        <v>840</v>
      </c>
      <c r="C19" s="378">
        <v>0</v>
      </c>
      <c r="D19" s="378">
        <v>0</v>
      </c>
      <c r="E19" s="378">
        <v>0</v>
      </c>
      <c r="F19" s="378">
        <v>0</v>
      </c>
      <c r="G19" s="378">
        <v>0</v>
      </c>
      <c r="H19" s="378">
        <v>0</v>
      </c>
      <c r="I19" s="378">
        <v>0</v>
      </c>
      <c r="J19" s="378">
        <v>0</v>
      </c>
      <c r="K19" s="378">
        <v>0</v>
      </c>
      <c r="L19" s="378">
        <v>0</v>
      </c>
      <c r="M19" s="378">
        <v>0</v>
      </c>
      <c r="N19" s="378">
        <v>0</v>
      </c>
      <c r="O19" s="378">
        <v>0</v>
      </c>
      <c r="P19" s="378">
        <v>0</v>
      </c>
      <c r="Q19" s="378">
        <v>0</v>
      </c>
      <c r="R19" s="378">
        <v>0</v>
      </c>
      <c r="S19" s="378">
        <v>0</v>
      </c>
    </row>
  </sheetData>
  <sheetProtection algorithmName="SHA-512" hashValue="o+IN0A0Jkd7cmNMF5Ttsrys3bz3gNVClW1vxGl/zmDeuzKyWJqYZFrQDdkXe6D4OfJuvzImiBby13HFXZtZL4Q==" saltValue="CHEsCDIdvuy9UHmY3eAHvg==" spinCount="100000" sheet="1" objects="1" scenarios="1"/>
  <mergeCells count="4">
    <mergeCell ref="C5:G5"/>
    <mergeCell ref="H5:K5"/>
    <mergeCell ref="L5:O5"/>
    <mergeCell ref="P5:S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A1B49-9626-44F4-AD6E-251C8E010F14}">
  <sheetPr>
    <tabColor theme="7" tint="0.79998168889431442"/>
  </sheetPr>
  <dimension ref="A2:H19"/>
  <sheetViews>
    <sheetView workbookViewId="0"/>
  </sheetViews>
  <sheetFormatPr defaultRowHeight="15" x14ac:dyDescent="0.25"/>
  <cols>
    <col min="1" max="1" width="5.28515625" style="352" customWidth="1"/>
    <col min="2" max="2" width="55.42578125" style="352" customWidth="1"/>
    <col min="3" max="5" width="33.7109375" style="352" customWidth="1"/>
    <col min="6" max="16384" width="9.140625" style="352"/>
  </cols>
  <sheetData>
    <row r="2" spans="1:8" x14ac:dyDescent="0.25">
      <c r="A2" s="364" t="s">
        <v>844</v>
      </c>
      <c r="B2" s="363"/>
      <c r="C2" s="364"/>
      <c r="D2" s="363"/>
      <c r="E2" s="363"/>
    </row>
    <row r="3" spans="1:8" x14ac:dyDescent="0.25">
      <c r="E3" s="1" t="s">
        <v>212</v>
      </c>
    </row>
    <row r="4" spans="1:8" x14ac:dyDescent="0.25">
      <c r="C4" s="354" t="s">
        <v>1</v>
      </c>
      <c r="D4" s="354" t="s">
        <v>2</v>
      </c>
      <c r="E4" s="354" t="s">
        <v>3</v>
      </c>
    </row>
    <row r="5" spans="1:8" x14ac:dyDescent="0.25">
      <c r="C5" s="500" t="s">
        <v>845</v>
      </c>
      <c r="D5" s="501"/>
      <c r="E5" s="502"/>
    </row>
    <row r="6" spans="1:8" ht="15.75" customHeight="1" x14ac:dyDescent="0.25">
      <c r="C6" s="492" t="s">
        <v>846</v>
      </c>
      <c r="D6" s="501"/>
      <c r="E6" s="503" t="s">
        <v>847</v>
      </c>
    </row>
    <row r="7" spans="1:8" s="376" customFormat="1" ht="30" x14ac:dyDescent="0.25">
      <c r="C7" s="385"/>
      <c r="D7" s="386" t="s">
        <v>848</v>
      </c>
      <c r="E7" s="504"/>
      <c r="H7" s="352"/>
    </row>
    <row r="8" spans="1:8" x14ac:dyDescent="0.25">
      <c r="A8" s="361">
        <v>1</v>
      </c>
      <c r="B8" s="379" t="s">
        <v>794</v>
      </c>
      <c r="C8" s="380">
        <v>12211.67372253</v>
      </c>
      <c r="D8" s="380">
        <v>225.61480954760233</v>
      </c>
      <c r="E8" s="380">
        <v>0</v>
      </c>
    </row>
    <row r="9" spans="1:8" x14ac:dyDescent="0.25">
      <c r="A9" s="361">
        <v>2</v>
      </c>
      <c r="B9" s="379" t="s">
        <v>795</v>
      </c>
      <c r="C9" s="380">
        <v>6247.1660517700002</v>
      </c>
      <c r="D9" s="380">
        <v>107.53799299334</v>
      </c>
      <c r="E9" s="380">
        <v>0</v>
      </c>
    </row>
    <row r="10" spans="1:8" x14ac:dyDescent="0.25">
      <c r="A10" s="361">
        <v>3</v>
      </c>
      <c r="B10" s="379" t="s">
        <v>849</v>
      </c>
      <c r="C10" s="380">
        <v>0</v>
      </c>
      <c r="D10" s="380">
        <v>0</v>
      </c>
      <c r="E10" s="380">
        <v>0</v>
      </c>
    </row>
    <row r="11" spans="1:8" x14ac:dyDescent="0.25">
      <c r="A11" s="361">
        <v>4</v>
      </c>
      <c r="B11" s="379" t="s">
        <v>850</v>
      </c>
      <c r="C11" s="380">
        <v>0</v>
      </c>
      <c r="D11" s="380">
        <v>0</v>
      </c>
      <c r="E11" s="380">
        <v>0</v>
      </c>
    </row>
    <row r="12" spans="1:8" x14ac:dyDescent="0.25">
      <c r="A12" s="361">
        <v>5</v>
      </c>
      <c r="B12" s="379" t="s">
        <v>851</v>
      </c>
      <c r="C12" s="380">
        <v>6247.1660517700002</v>
      </c>
      <c r="D12" s="380">
        <v>107.53799299334</v>
      </c>
      <c r="E12" s="380">
        <v>0</v>
      </c>
    </row>
    <row r="13" spans="1:8" x14ac:dyDescent="0.25">
      <c r="A13" s="361">
        <v>6</v>
      </c>
      <c r="B13" s="379" t="s">
        <v>852</v>
      </c>
      <c r="C13" s="380">
        <v>0</v>
      </c>
      <c r="D13" s="380">
        <v>0</v>
      </c>
      <c r="E13" s="380">
        <v>0</v>
      </c>
    </row>
    <row r="14" spans="1:8" x14ac:dyDescent="0.25">
      <c r="A14" s="361">
        <v>7</v>
      </c>
      <c r="B14" s="379" t="s">
        <v>800</v>
      </c>
      <c r="C14" s="380">
        <v>5964.5076707600001</v>
      </c>
      <c r="D14" s="380">
        <v>118.07681655426232</v>
      </c>
      <c r="E14" s="380">
        <v>0</v>
      </c>
    </row>
    <row r="15" spans="1:8" x14ac:dyDescent="0.25">
      <c r="A15" s="361">
        <v>8</v>
      </c>
      <c r="B15" s="379" t="s">
        <v>853</v>
      </c>
      <c r="C15" s="380">
        <v>5964.5076707600001</v>
      </c>
      <c r="D15" s="380">
        <v>118.07681655426232</v>
      </c>
      <c r="E15" s="380">
        <v>0</v>
      </c>
    </row>
    <row r="16" spans="1:8" x14ac:dyDescent="0.25">
      <c r="A16" s="361">
        <v>9</v>
      </c>
      <c r="B16" s="379" t="s">
        <v>854</v>
      </c>
      <c r="C16" s="380">
        <v>0</v>
      </c>
      <c r="D16" s="380">
        <v>0</v>
      </c>
      <c r="E16" s="380">
        <v>0</v>
      </c>
    </row>
    <row r="17" spans="1:5" x14ac:dyDescent="0.25">
      <c r="A17" s="361">
        <v>10</v>
      </c>
      <c r="B17" s="379" t="s">
        <v>855</v>
      </c>
      <c r="C17" s="380">
        <v>0</v>
      </c>
      <c r="D17" s="380">
        <v>0</v>
      </c>
      <c r="E17" s="380">
        <v>0</v>
      </c>
    </row>
    <row r="18" spans="1:5" x14ac:dyDescent="0.25">
      <c r="A18" s="381">
        <v>11</v>
      </c>
      <c r="B18" s="382" t="s">
        <v>856</v>
      </c>
      <c r="C18" s="380">
        <v>0</v>
      </c>
      <c r="D18" s="380">
        <v>0</v>
      </c>
      <c r="E18" s="380">
        <v>0</v>
      </c>
    </row>
    <row r="19" spans="1:5" x14ac:dyDescent="0.25">
      <c r="A19" s="378">
        <v>12</v>
      </c>
      <c r="B19" s="378" t="s">
        <v>852</v>
      </c>
      <c r="C19" s="380">
        <v>0</v>
      </c>
      <c r="D19" s="380">
        <v>0</v>
      </c>
      <c r="E19" s="380">
        <v>0</v>
      </c>
    </row>
  </sheetData>
  <sheetProtection algorithmName="SHA-512" hashValue="rdxMpY8AkBiZX1x2wm7bD5vYjixWPwYj+vVb8DGC7cK5KAyvww5MxEzKUynv4Lm9DEDaTLPhoeodDpbuRvLMYA==" saltValue="qauvq8rH//CB9IfC8q8dKg==" spinCount="100000" sheet="1" objects="1" scenarios="1"/>
  <mergeCells count="3">
    <mergeCell ref="C5:E5"/>
    <mergeCell ref="C6:D6"/>
    <mergeCell ref="E6:E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A661-8D9A-4810-905D-6AD8566E38F1}">
  <sheetPr>
    <tabColor theme="4" tint="0.79998168889431442"/>
  </sheetPr>
  <dimension ref="A1:D7"/>
  <sheetViews>
    <sheetView workbookViewId="0">
      <selection activeCell="B7" sqref="B7"/>
    </sheetView>
  </sheetViews>
  <sheetFormatPr defaultRowHeight="15" x14ac:dyDescent="0.3"/>
  <cols>
    <col min="1" max="1" width="9.140625" style="17"/>
    <col min="2" max="2" width="15.85546875" style="17" customWidth="1"/>
    <col min="3" max="16384" width="9.140625" style="17"/>
  </cols>
  <sheetData>
    <row r="1" spans="1:4" x14ac:dyDescent="0.3">
      <c r="A1" s="319" t="s">
        <v>782</v>
      </c>
    </row>
    <row r="3" spans="1:4" ht="18.75" x14ac:dyDescent="0.3">
      <c r="B3" s="316" t="s">
        <v>888</v>
      </c>
      <c r="C3" s="315" t="s">
        <v>140</v>
      </c>
      <c r="D3" s="314" t="s">
        <v>889</v>
      </c>
    </row>
    <row r="5" spans="1:4" ht="18.75" x14ac:dyDescent="0.3">
      <c r="B5" s="316" t="s">
        <v>890</v>
      </c>
      <c r="C5" s="315" t="s">
        <v>140</v>
      </c>
      <c r="D5" s="314" t="s">
        <v>891</v>
      </c>
    </row>
    <row r="7" spans="1:4" ht="18.75" x14ac:dyDescent="0.3">
      <c r="B7" s="316" t="s">
        <v>977</v>
      </c>
      <c r="C7" s="315" t="s">
        <v>140</v>
      </c>
      <c r="D7" s="314" t="s">
        <v>978</v>
      </c>
    </row>
  </sheetData>
  <sheetProtection algorithmName="SHA-512" hashValue="zTfC5q/Grz0cVmoGUx59Gp2IFBF1W/owQOY3uvjnikUrq3Voh24wPS9mvS6lsSLM5Fz6Q9uSg7pMML/s4oF9Kw==" saltValue="JVVmNFD/wjltIuxzjoEi6g==" spinCount="100000" sheet="1" objects="1" scenarios="1"/>
  <hyperlinks>
    <hyperlink ref="A1" location="'Spis treści'!A1" display="POWRÓT" xr:uid="{6A3EEF6D-D181-4875-8E19-2EFA58673903}"/>
    <hyperlink ref="B3" location="'KM2'!A1" display="KM2" xr:uid="{0AD73D50-9E09-46C8-881B-9D37696E0AAC}"/>
    <hyperlink ref="B5" location="TLAC1!A1" display="TLAC1" xr:uid="{B2BB39E0-2D6E-42D4-9807-CF639850CDC2}"/>
    <hyperlink ref="B7" location="LIAB_MREL!A1" display="LIAB_MREL" xr:uid="{2B24D78F-2A71-4DF7-8420-74B78C3A0C1A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E1C16-DC73-4890-9C87-3458B41E5D65}">
  <sheetPr>
    <tabColor theme="7" tint="0.79998168889431442"/>
  </sheetPr>
  <dimension ref="A2:L23"/>
  <sheetViews>
    <sheetView workbookViewId="0"/>
  </sheetViews>
  <sheetFormatPr defaultRowHeight="15" x14ac:dyDescent="0.25"/>
  <cols>
    <col min="1" max="1" width="7" style="352" customWidth="1"/>
    <col min="2" max="2" width="67.140625" style="352" customWidth="1"/>
    <col min="3" max="3" width="33.7109375" style="352" customWidth="1"/>
    <col min="4" max="8" width="6.7109375" style="352" customWidth="1"/>
    <col min="9" max="16384" width="9.140625" style="352"/>
  </cols>
  <sheetData>
    <row r="2" spans="1:12" x14ac:dyDescent="0.25">
      <c r="A2" s="363"/>
      <c r="B2" s="364" t="s">
        <v>859</v>
      </c>
      <c r="C2" s="363"/>
      <c r="D2" s="363"/>
      <c r="E2" s="363"/>
      <c r="F2" s="363"/>
      <c r="G2" s="363"/>
      <c r="H2" s="363"/>
      <c r="I2" s="363"/>
      <c r="J2" s="363"/>
      <c r="K2" s="363"/>
    </row>
    <row r="3" spans="1:12" x14ac:dyDescent="0.25">
      <c r="A3" s="363"/>
      <c r="B3" s="364" t="s">
        <v>860</v>
      </c>
      <c r="C3" s="364"/>
      <c r="D3" s="364"/>
      <c r="E3" s="364"/>
      <c r="F3" s="364"/>
      <c r="G3" s="364"/>
      <c r="H3" s="364"/>
      <c r="I3" s="364"/>
      <c r="J3" s="364"/>
      <c r="K3" s="364"/>
    </row>
    <row r="4" spans="1:12" x14ac:dyDescent="0.25">
      <c r="C4" s="353" t="s">
        <v>1</v>
      </c>
      <c r="D4" s="353" t="s">
        <v>2</v>
      </c>
      <c r="E4" s="353" t="s">
        <v>3</v>
      </c>
      <c r="F4" s="353" t="s">
        <v>4</v>
      </c>
      <c r="G4" s="353" t="s">
        <v>5</v>
      </c>
      <c r="H4" s="353" t="s">
        <v>6</v>
      </c>
      <c r="J4" s="387" t="s">
        <v>212</v>
      </c>
    </row>
    <row r="5" spans="1:12" ht="45" x14ac:dyDescent="0.25">
      <c r="C5" s="388" t="s">
        <v>861</v>
      </c>
      <c r="D5" s="505" t="s">
        <v>862</v>
      </c>
      <c r="E5" s="505"/>
      <c r="F5" s="505"/>
      <c r="G5" s="505"/>
      <c r="H5" s="505"/>
    </row>
    <row r="6" spans="1:12" ht="15.75" customHeight="1" x14ac:dyDescent="0.25">
      <c r="C6" s="389" t="s">
        <v>863</v>
      </c>
      <c r="D6" s="354" t="s">
        <v>864</v>
      </c>
      <c r="E6" s="355" t="s">
        <v>865</v>
      </c>
      <c r="F6" s="354" t="s">
        <v>866</v>
      </c>
      <c r="G6" s="354" t="s">
        <v>867</v>
      </c>
      <c r="H6" s="354" t="s">
        <v>868</v>
      </c>
    </row>
    <row r="7" spans="1:12" ht="30" customHeight="1" x14ac:dyDescent="0.25">
      <c r="A7" s="506" t="s">
        <v>869</v>
      </c>
      <c r="B7" s="507"/>
      <c r="C7" s="507"/>
      <c r="D7" s="507"/>
      <c r="E7" s="507"/>
      <c r="F7" s="507"/>
      <c r="G7" s="507"/>
      <c r="H7" s="507"/>
    </row>
    <row r="8" spans="1:12" ht="30" customHeight="1" x14ac:dyDescent="0.25">
      <c r="A8" s="392">
        <v>1</v>
      </c>
      <c r="B8" s="393" t="s">
        <v>870</v>
      </c>
      <c r="C8" s="404">
        <v>12798.678628790001</v>
      </c>
      <c r="D8" s="394" t="s">
        <v>871</v>
      </c>
      <c r="E8" s="394" t="s">
        <v>871</v>
      </c>
      <c r="F8" s="394" t="s">
        <v>871</v>
      </c>
      <c r="G8" s="394" t="s">
        <v>871</v>
      </c>
      <c r="H8" s="394" t="s">
        <v>871</v>
      </c>
      <c r="L8" s="395"/>
    </row>
    <row r="9" spans="1:12" ht="30" customHeight="1" x14ac:dyDescent="0.25">
      <c r="A9" s="392" t="s">
        <v>872</v>
      </c>
      <c r="B9" s="393" t="s">
        <v>873</v>
      </c>
      <c r="C9" s="404">
        <v>12798.678628790001</v>
      </c>
      <c r="D9" s="396"/>
      <c r="E9" s="396"/>
      <c r="F9" s="397"/>
      <c r="G9" s="397"/>
      <c r="H9" s="397"/>
    </row>
    <row r="10" spans="1:12" ht="30" x14ac:dyDescent="0.25">
      <c r="A10" s="392">
        <v>2</v>
      </c>
      <c r="B10" s="398" t="s">
        <v>874</v>
      </c>
      <c r="C10" s="404">
        <v>50644.219265</v>
      </c>
      <c r="D10" s="394" t="s">
        <v>871</v>
      </c>
      <c r="E10" s="394" t="s">
        <v>871</v>
      </c>
      <c r="F10" s="394" t="s">
        <v>871</v>
      </c>
      <c r="G10" s="394" t="s">
        <v>871</v>
      </c>
      <c r="H10" s="394" t="s">
        <v>871</v>
      </c>
    </row>
    <row r="11" spans="1:12" ht="30" x14ac:dyDescent="0.25">
      <c r="A11" s="392">
        <v>3</v>
      </c>
      <c r="B11" s="398" t="s">
        <v>875</v>
      </c>
      <c r="C11" s="405">
        <v>0.25271746340000001</v>
      </c>
      <c r="D11" s="394" t="s">
        <v>871</v>
      </c>
      <c r="E11" s="394" t="s">
        <v>871</v>
      </c>
      <c r="F11" s="394" t="s">
        <v>871</v>
      </c>
      <c r="G11" s="394" t="s">
        <v>871</v>
      </c>
      <c r="H11" s="394" t="s">
        <v>871</v>
      </c>
    </row>
    <row r="12" spans="1:12" ht="30" customHeight="1" x14ac:dyDescent="0.25">
      <c r="A12" s="392" t="s">
        <v>312</v>
      </c>
      <c r="B12" s="393" t="s">
        <v>873</v>
      </c>
      <c r="C12" s="405">
        <v>0.25271746340000001</v>
      </c>
      <c r="D12" s="396"/>
      <c r="E12" s="396"/>
      <c r="F12" s="397"/>
      <c r="G12" s="397"/>
      <c r="H12" s="397"/>
    </row>
    <row r="13" spans="1:12" ht="30" x14ac:dyDescent="0.25">
      <c r="A13" s="392">
        <v>4</v>
      </c>
      <c r="B13" s="398" t="s">
        <v>876</v>
      </c>
      <c r="C13" s="404">
        <v>149460.92962400001</v>
      </c>
      <c r="D13" s="394" t="s">
        <v>871</v>
      </c>
      <c r="E13" s="394" t="s">
        <v>871</v>
      </c>
      <c r="F13" s="394" t="s">
        <v>871</v>
      </c>
      <c r="G13" s="394" t="s">
        <v>871</v>
      </c>
      <c r="H13" s="394" t="s">
        <v>871</v>
      </c>
    </row>
    <row r="14" spans="1:12" ht="30" x14ac:dyDescent="0.25">
      <c r="A14" s="392">
        <v>5</v>
      </c>
      <c r="B14" s="398" t="s">
        <v>877</v>
      </c>
      <c r="C14" s="405">
        <v>8.5632269699999999E-2</v>
      </c>
      <c r="D14" s="394" t="s">
        <v>871</v>
      </c>
      <c r="E14" s="394" t="s">
        <v>871</v>
      </c>
      <c r="F14" s="394" t="s">
        <v>871</v>
      </c>
      <c r="G14" s="394" t="s">
        <v>871</v>
      </c>
      <c r="H14" s="394" t="s">
        <v>871</v>
      </c>
    </row>
    <row r="15" spans="1:12" ht="30" customHeight="1" x14ac:dyDescent="0.25">
      <c r="A15" s="392" t="s">
        <v>316</v>
      </c>
      <c r="B15" s="393" t="s">
        <v>873</v>
      </c>
      <c r="C15" s="405">
        <v>8.5632269699999999E-2</v>
      </c>
      <c r="D15" s="396"/>
      <c r="E15" s="396"/>
      <c r="F15" s="397"/>
      <c r="G15" s="397"/>
      <c r="H15" s="397"/>
    </row>
    <row r="16" spans="1:12" ht="45" x14ac:dyDescent="0.25">
      <c r="A16" s="392" t="s">
        <v>878</v>
      </c>
      <c r="B16" s="398" t="s">
        <v>879</v>
      </c>
      <c r="C16" s="396"/>
      <c r="D16" s="394" t="s">
        <v>871</v>
      </c>
      <c r="E16" s="394" t="s">
        <v>871</v>
      </c>
      <c r="F16" s="394" t="s">
        <v>871</v>
      </c>
      <c r="G16" s="394" t="s">
        <v>871</v>
      </c>
      <c r="H16" s="394" t="s">
        <v>871</v>
      </c>
    </row>
    <row r="17" spans="1:8" ht="60" x14ac:dyDescent="0.25">
      <c r="A17" s="392" t="s">
        <v>281</v>
      </c>
      <c r="B17" s="398" t="s">
        <v>880</v>
      </c>
      <c r="C17" s="396"/>
      <c r="D17" s="394" t="s">
        <v>871</v>
      </c>
      <c r="E17" s="394" t="s">
        <v>871</v>
      </c>
      <c r="F17" s="394" t="s">
        <v>871</v>
      </c>
      <c r="G17" s="394" t="s">
        <v>871</v>
      </c>
      <c r="H17" s="394" t="s">
        <v>871</v>
      </c>
    </row>
    <row r="18" spans="1:8" ht="120" x14ac:dyDescent="0.25">
      <c r="A18" s="399" t="s">
        <v>881</v>
      </c>
      <c r="B18" s="400" t="s">
        <v>882</v>
      </c>
      <c r="C18" s="401"/>
      <c r="D18" s="394" t="s">
        <v>871</v>
      </c>
      <c r="E18" s="394" t="s">
        <v>871</v>
      </c>
      <c r="F18" s="394" t="s">
        <v>871</v>
      </c>
      <c r="G18" s="394" t="s">
        <v>871</v>
      </c>
      <c r="H18" s="394" t="s">
        <v>871</v>
      </c>
    </row>
    <row r="19" spans="1:8" ht="30" customHeight="1" x14ac:dyDescent="0.25">
      <c r="A19" s="507" t="s">
        <v>883</v>
      </c>
      <c r="B19" s="507"/>
      <c r="C19" s="507"/>
      <c r="D19" s="507"/>
      <c r="E19" s="507"/>
      <c r="F19" s="507"/>
      <c r="G19" s="507"/>
      <c r="H19" s="507"/>
    </row>
    <row r="20" spans="1:8" ht="30" customHeight="1" x14ac:dyDescent="0.25">
      <c r="A20" s="402" t="s">
        <v>544</v>
      </c>
      <c r="B20" s="378" t="s">
        <v>884</v>
      </c>
      <c r="C20" s="406">
        <v>0.15359999999999999</v>
      </c>
      <c r="D20" s="397"/>
      <c r="E20" s="397"/>
      <c r="F20" s="397"/>
      <c r="G20" s="397"/>
      <c r="H20" s="397"/>
    </row>
    <row r="21" spans="1:8" ht="30" x14ac:dyDescent="0.25">
      <c r="A21" s="402" t="s">
        <v>545</v>
      </c>
      <c r="B21" s="403" t="s">
        <v>885</v>
      </c>
      <c r="C21" s="406">
        <v>0.14149999999999999</v>
      </c>
      <c r="D21" s="397"/>
      <c r="E21" s="397"/>
      <c r="F21" s="397"/>
      <c r="G21" s="397"/>
      <c r="H21" s="397"/>
    </row>
    <row r="22" spans="1:8" ht="30" customHeight="1" x14ac:dyDescent="0.25">
      <c r="A22" s="402" t="s">
        <v>547</v>
      </c>
      <c r="B22" s="378" t="s">
        <v>886</v>
      </c>
      <c r="C22" s="406">
        <v>5.91E-2</v>
      </c>
      <c r="D22" s="397"/>
      <c r="E22" s="397"/>
      <c r="F22" s="397"/>
      <c r="G22" s="397"/>
      <c r="H22" s="397"/>
    </row>
    <row r="23" spans="1:8" ht="30" x14ac:dyDescent="0.25">
      <c r="A23" s="402" t="s">
        <v>548</v>
      </c>
      <c r="B23" s="403" t="s">
        <v>885</v>
      </c>
      <c r="C23" s="406">
        <v>5.5399999999999998E-2</v>
      </c>
      <c r="D23" s="397"/>
      <c r="E23" s="397"/>
      <c r="F23" s="397"/>
      <c r="G23" s="397"/>
      <c r="H23" s="397"/>
    </row>
  </sheetData>
  <sheetProtection algorithmName="SHA-512" hashValue="spEUCP41NRNRKbaq8trfsiqu+HclhgZQ7oGM1iSm39MBLym/q5WEedUL+xiNzqsjtuh8siP+ZMUb2pALbGjUTw==" saltValue="1NA/NF50fgDIhHzaihD4YQ==" spinCount="100000" sheet="1" objects="1" scenarios="1"/>
  <mergeCells count="3">
    <mergeCell ref="D5:H5"/>
    <mergeCell ref="A7:H7"/>
    <mergeCell ref="A19:H19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12B0-4D83-487F-8598-DB37A4167043}">
  <sheetPr>
    <tabColor theme="7" tint="0.79998168889431442"/>
  </sheetPr>
  <dimension ref="A2:K42"/>
  <sheetViews>
    <sheetView workbookViewId="0"/>
  </sheetViews>
  <sheetFormatPr defaultRowHeight="15" x14ac:dyDescent="0.3"/>
  <cols>
    <col min="1" max="1" width="9.140625" style="27"/>
    <col min="2" max="2" width="66.7109375" style="27" customWidth="1"/>
    <col min="3" max="5" width="25.7109375" style="27" customWidth="1"/>
    <col min="6" max="16384" width="9.140625" style="27"/>
  </cols>
  <sheetData>
    <row r="2" spans="1:11" ht="15.75" x14ac:dyDescent="0.3">
      <c r="A2" s="363"/>
      <c r="B2" s="364" t="s">
        <v>892</v>
      </c>
      <c r="C2" s="363"/>
      <c r="D2" s="363"/>
      <c r="E2" s="363"/>
      <c r="F2" s="363"/>
      <c r="G2" s="352"/>
      <c r="H2" s="352"/>
      <c r="I2" s="352"/>
      <c r="J2" s="352"/>
      <c r="K2" s="352"/>
    </row>
    <row r="3" spans="1:11" ht="15.75" x14ac:dyDescent="0.3">
      <c r="A3" s="363"/>
      <c r="B3" s="364" t="s">
        <v>860</v>
      </c>
      <c r="C3" s="364"/>
      <c r="D3" s="364"/>
      <c r="E3" s="364"/>
      <c r="F3" s="364"/>
      <c r="G3" s="384"/>
      <c r="H3" s="384"/>
      <c r="I3" s="384"/>
      <c r="J3" s="384"/>
      <c r="K3" s="384"/>
    </row>
    <row r="4" spans="1:11" ht="15.75" x14ac:dyDescent="0.3">
      <c r="F4" s="387" t="s">
        <v>212</v>
      </c>
    </row>
    <row r="5" spans="1:11" ht="15.75" x14ac:dyDescent="0.3">
      <c r="A5" s="352"/>
      <c r="B5" s="352"/>
      <c r="C5" s="353" t="s">
        <v>1</v>
      </c>
      <c r="D5" s="353" t="s">
        <v>2</v>
      </c>
      <c r="E5" s="353" t="s">
        <v>3</v>
      </c>
    </row>
    <row r="6" spans="1:11" ht="105" x14ac:dyDescent="0.3">
      <c r="A6" s="352"/>
      <c r="B6" s="352"/>
      <c r="C6" s="388" t="s">
        <v>861</v>
      </c>
      <c r="D6" s="388" t="s">
        <v>862</v>
      </c>
      <c r="E6" s="388" t="s">
        <v>893</v>
      </c>
    </row>
    <row r="7" spans="1:11" ht="30" customHeight="1" x14ac:dyDescent="0.3">
      <c r="A7" s="390" t="s">
        <v>894</v>
      </c>
      <c r="B7" s="391"/>
      <c r="C7" s="391"/>
      <c r="D7" s="391"/>
      <c r="E7" s="391"/>
    </row>
    <row r="8" spans="1:11" ht="30" customHeight="1" x14ac:dyDescent="0.3">
      <c r="A8" s="392">
        <v>1</v>
      </c>
      <c r="B8" s="393" t="s">
        <v>895</v>
      </c>
      <c r="C8" s="380">
        <v>7026.7786287899999</v>
      </c>
      <c r="D8" s="394" t="s">
        <v>871</v>
      </c>
      <c r="E8" s="394" t="s">
        <v>871</v>
      </c>
      <c r="I8" s="395"/>
    </row>
    <row r="9" spans="1:11" ht="30" customHeight="1" x14ac:dyDescent="0.3">
      <c r="A9" s="392">
        <v>2</v>
      </c>
      <c r="B9" s="393" t="s">
        <v>896</v>
      </c>
      <c r="C9" s="380">
        <v>0</v>
      </c>
      <c r="D9" s="394" t="s">
        <v>871</v>
      </c>
      <c r="E9" s="394" t="s">
        <v>871</v>
      </c>
    </row>
    <row r="10" spans="1:11" ht="30" customHeight="1" x14ac:dyDescent="0.3">
      <c r="A10" s="392">
        <v>6</v>
      </c>
      <c r="B10" s="398" t="s">
        <v>897</v>
      </c>
      <c r="C10" s="380">
        <v>936.31153963999998</v>
      </c>
      <c r="D10" s="394" t="s">
        <v>871</v>
      </c>
      <c r="E10" s="394" t="s">
        <v>871</v>
      </c>
    </row>
    <row r="11" spans="1:11" ht="30" customHeight="1" x14ac:dyDescent="0.3">
      <c r="A11" s="392">
        <v>11</v>
      </c>
      <c r="B11" s="398" t="s">
        <v>898</v>
      </c>
      <c r="C11" s="380">
        <v>7963.0901684300006</v>
      </c>
      <c r="D11" s="394" t="s">
        <v>871</v>
      </c>
      <c r="E11" s="394" t="s">
        <v>871</v>
      </c>
    </row>
    <row r="12" spans="1:11" ht="30" customHeight="1" x14ac:dyDescent="0.3">
      <c r="A12" s="390" t="s">
        <v>899</v>
      </c>
      <c r="B12" s="391"/>
      <c r="C12" s="391"/>
      <c r="D12" s="391"/>
      <c r="E12" s="391"/>
    </row>
    <row r="13" spans="1:11" ht="30" customHeight="1" x14ac:dyDescent="0.3">
      <c r="A13" s="392">
        <v>12</v>
      </c>
      <c r="B13" s="407" t="s">
        <v>900</v>
      </c>
      <c r="C13" s="380">
        <v>4241.8999999999996</v>
      </c>
      <c r="D13" s="394" t="s">
        <v>871</v>
      </c>
      <c r="E13" s="394" t="s">
        <v>871</v>
      </c>
    </row>
    <row r="14" spans="1:11" ht="30" customHeight="1" x14ac:dyDescent="0.3">
      <c r="A14" s="392" t="s">
        <v>901</v>
      </c>
      <c r="B14" s="407" t="s">
        <v>902</v>
      </c>
      <c r="C14" s="380">
        <v>0</v>
      </c>
      <c r="D14" s="394" t="s">
        <v>871</v>
      </c>
      <c r="E14" s="394" t="s">
        <v>871</v>
      </c>
    </row>
    <row r="15" spans="1:11" ht="30" customHeight="1" x14ac:dyDescent="0.3">
      <c r="A15" s="392" t="s">
        <v>903</v>
      </c>
      <c r="B15" s="407" t="s">
        <v>904</v>
      </c>
      <c r="C15" s="380">
        <v>0</v>
      </c>
      <c r="D15" s="394" t="s">
        <v>871</v>
      </c>
      <c r="E15" s="394" t="s">
        <v>871</v>
      </c>
    </row>
    <row r="16" spans="1:11" ht="30" customHeight="1" x14ac:dyDescent="0.3">
      <c r="A16" s="392" t="s">
        <v>905</v>
      </c>
      <c r="B16" s="407" t="s">
        <v>906</v>
      </c>
      <c r="C16" s="380">
        <v>593.68846036000002</v>
      </c>
      <c r="D16" s="394" t="s">
        <v>871</v>
      </c>
      <c r="E16" s="394" t="s">
        <v>871</v>
      </c>
    </row>
    <row r="17" spans="1:5" ht="30" customHeight="1" x14ac:dyDescent="0.3">
      <c r="A17" s="392">
        <v>13</v>
      </c>
      <c r="B17" s="407" t="s">
        <v>907</v>
      </c>
      <c r="C17" s="380">
        <v>0</v>
      </c>
      <c r="D17" s="394" t="s">
        <v>871</v>
      </c>
      <c r="E17" s="394" t="s">
        <v>871</v>
      </c>
    </row>
    <row r="18" spans="1:5" ht="30" customHeight="1" x14ac:dyDescent="0.3">
      <c r="A18" s="399" t="s">
        <v>908</v>
      </c>
      <c r="B18" s="408" t="s">
        <v>909</v>
      </c>
      <c r="C18" s="380">
        <v>0</v>
      </c>
      <c r="D18" s="394" t="s">
        <v>871</v>
      </c>
      <c r="E18" s="394" t="s">
        <v>871</v>
      </c>
    </row>
    <row r="19" spans="1:5" ht="30" customHeight="1" x14ac:dyDescent="0.3">
      <c r="A19" s="402">
        <v>14</v>
      </c>
      <c r="B19" s="407" t="s">
        <v>910</v>
      </c>
      <c r="C19" s="380" t="s">
        <v>505</v>
      </c>
      <c r="D19" s="394" t="s">
        <v>871</v>
      </c>
      <c r="E19" s="394" t="s">
        <v>871</v>
      </c>
    </row>
    <row r="20" spans="1:5" ht="30" customHeight="1" x14ac:dyDescent="0.3">
      <c r="A20" s="402">
        <v>17</v>
      </c>
      <c r="B20" s="407" t="s">
        <v>911</v>
      </c>
      <c r="C20" s="380">
        <v>4835.5884603599998</v>
      </c>
      <c r="D20" s="394" t="s">
        <v>871</v>
      </c>
      <c r="E20" s="394" t="s">
        <v>871</v>
      </c>
    </row>
    <row r="21" spans="1:5" ht="30" customHeight="1" x14ac:dyDescent="0.3">
      <c r="A21" s="402" t="s">
        <v>912</v>
      </c>
      <c r="B21" s="407" t="s">
        <v>913</v>
      </c>
      <c r="C21" s="380">
        <v>0</v>
      </c>
      <c r="D21" s="394" t="s">
        <v>871</v>
      </c>
      <c r="E21" s="394" t="s">
        <v>871</v>
      </c>
    </row>
    <row r="22" spans="1:5" ht="30" customHeight="1" x14ac:dyDescent="0.3">
      <c r="A22" s="390" t="s">
        <v>914</v>
      </c>
      <c r="B22" s="391"/>
      <c r="C22" s="391"/>
      <c r="D22" s="391"/>
      <c r="E22" s="391"/>
    </row>
    <row r="23" spans="1:5" ht="30" customHeight="1" x14ac:dyDescent="0.3">
      <c r="A23" s="402">
        <v>18</v>
      </c>
      <c r="B23" s="409" t="s">
        <v>915</v>
      </c>
      <c r="C23" s="380">
        <v>12798.678628790001</v>
      </c>
      <c r="D23" s="394" t="s">
        <v>871</v>
      </c>
      <c r="E23" s="394" t="s">
        <v>871</v>
      </c>
    </row>
    <row r="24" spans="1:5" ht="30" customHeight="1" x14ac:dyDescent="0.3">
      <c r="A24" s="402">
        <v>19</v>
      </c>
      <c r="B24" s="409" t="s">
        <v>916</v>
      </c>
      <c r="C24" s="380">
        <v>0</v>
      </c>
      <c r="D24" s="394" t="s">
        <v>871</v>
      </c>
      <c r="E24" s="394" t="s">
        <v>871</v>
      </c>
    </row>
    <row r="25" spans="1:5" ht="30" customHeight="1" x14ac:dyDescent="0.3">
      <c r="A25" s="402">
        <v>20</v>
      </c>
      <c r="B25" s="409" t="s">
        <v>917</v>
      </c>
      <c r="C25" s="380">
        <v>0</v>
      </c>
      <c r="D25" s="394" t="s">
        <v>871</v>
      </c>
      <c r="E25" s="411"/>
    </row>
    <row r="26" spans="1:5" ht="30" customHeight="1" x14ac:dyDescent="0.3">
      <c r="A26" s="402">
        <v>22</v>
      </c>
      <c r="B26" s="409" t="s">
        <v>918</v>
      </c>
      <c r="C26" s="380">
        <v>12798.678628790001</v>
      </c>
      <c r="D26" s="394" t="s">
        <v>871</v>
      </c>
      <c r="E26" s="394" t="s">
        <v>871</v>
      </c>
    </row>
    <row r="27" spans="1:5" ht="30" customHeight="1" x14ac:dyDescent="0.3">
      <c r="A27" s="402" t="s">
        <v>89</v>
      </c>
      <c r="B27" s="409" t="s">
        <v>873</v>
      </c>
      <c r="C27" s="380">
        <v>12798.678628790001</v>
      </c>
      <c r="D27" s="394" t="s">
        <v>871</v>
      </c>
      <c r="E27" s="394" t="s">
        <v>871</v>
      </c>
    </row>
    <row r="28" spans="1:5" ht="30" customHeight="1" x14ac:dyDescent="0.3">
      <c r="A28" s="390" t="s">
        <v>919</v>
      </c>
      <c r="B28" s="391"/>
      <c r="C28" s="391"/>
      <c r="D28" s="391"/>
      <c r="E28" s="391"/>
    </row>
    <row r="29" spans="1:5" ht="30" customHeight="1" x14ac:dyDescent="0.3">
      <c r="A29" s="402">
        <v>23</v>
      </c>
      <c r="B29" s="409" t="s">
        <v>920</v>
      </c>
      <c r="C29" s="380">
        <v>50644.219265</v>
      </c>
      <c r="D29" s="394" t="s">
        <v>871</v>
      </c>
      <c r="E29" s="394" t="s">
        <v>871</v>
      </c>
    </row>
    <row r="30" spans="1:5" ht="30" customHeight="1" x14ac:dyDescent="0.3">
      <c r="A30" s="402">
        <v>24</v>
      </c>
      <c r="B30" s="409" t="s">
        <v>921</v>
      </c>
      <c r="C30" s="380">
        <v>149460.92962400001</v>
      </c>
      <c r="D30" s="394" t="s">
        <v>871</v>
      </c>
      <c r="E30" s="394" t="s">
        <v>871</v>
      </c>
    </row>
    <row r="31" spans="1:5" ht="30" customHeight="1" x14ac:dyDescent="0.3">
      <c r="A31" s="390" t="s">
        <v>922</v>
      </c>
      <c r="B31" s="391"/>
      <c r="C31" s="391"/>
      <c r="D31" s="391"/>
      <c r="E31" s="391"/>
    </row>
    <row r="32" spans="1:5" ht="30" customHeight="1" x14ac:dyDescent="0.3">
      <c r="A32" s="402">
        <v>25</v>
      </c>
      <c r="B32" s="409" t="s">
        <v>923</v>
      </c>
      <c r="C32" s="412">
        <v>0.25271746340000001</v>
      </c>
      <c r="D32" s="394" t="s">
        <v>871</v>
      </c>
      <c r="E32" s="394" t="s">
        <v>871</v>
      </c>
    </row>
    <row r="33" spans="1:5" ht="30" customHeight="1" x14ac:dyDescent="0.3">
      <c r="A33" s="402" t="s">
        <v>342</v>
      </c>
      <c r="B33" s="409" t="s">
        <v>873</v>
      </c>
      <c r="C33" s="412">
        <v>0.25271746340000001</v>
      </c>
      <c r="D33" s="411"/>
      <c r="E33" s="411"/>
    </row>
    <row r="34" spans="1:5" ht="30" customHeight="1" x14ac:dyDescent="0.3">
      <c r="A34" s="402">
        <v>26</v>
      </c>
      <c r="B34" s="409" t="s">
        <v>924</v>
      </c>
      <c r="C34" s="412">
        <v>8.5632269699999999E-2</v>
      </c>
      <c r="D34" s="394" t="s">
        <v>871</v>
      </c>
      <c r="E34" s="394" t="s">
        <v>871</v>
      </c>
    </row>
    <row r="35" spans="1:5" ht="30" customHeight="1" x14ac:dyDescent="0.3">
      <c r="A35" s="402" t="s">
        <v>925</v>
      </c>
      <c r="B35" s="409" t="s">
        <v>873</v>
      </c>
      <c r="C35" s="412">
        <v>8.5632269699999999E-2</v>
      </c>
      <c r="D35" s="411"/>
      <c r="E35" s="411"/>
    </row>
    <row r="36" spans="1:5" ht="30" customHeight="1" x14ac:dyDescent="0.3">
      <c r="A36" s="402">
        <v>27</v>
      </c>
      <c r="B36" s="409" t="s">
        <v>926</v>
      </c>
      <c r="C36" s="412">
        <v>9.9117463399999994E-2</v>
      </c>
      <c r="D36" s="394" t="s">
        <v>871</v>
      </c>
      <c r="E36" s="411"/>
    </row>
    <row r="37" spans="1:5" ht="30" customHeight="1" x14ac:dyDescent="0.3">
      <c r="A37" s="402">
        <v>28</v>
      </c>
      <c r="B37" s="409" t="s">
        <v>927</v>
      </c>
      <c r="C37" s="410"/>
      <c r="D37" s="394" t="s">
        <v>871</v>
      </c>
      <c r="E37" s="411"/>
    </row>
    <row r="38" spans="1:5" ht="30" customHeight="1" x14ac:dyDescent="0.3">
      <c r="A38" s="402">
        <v>29</v>
      </c>
      <c r="B38" s="409" t="s">
        <v>928</v>
      </c>
      <c r="C38" s="410"/>
      <c r="D38" s="394" t="s">
        <v>871</v>
      </c>
      <c r="E38" s="411"/>
    </row>
    <row r="39" spans="1:5" ht="30" customHeight="1" x14ac:dyDescent="0.3">
      <c r="A39" s="402">
        <v>30</v>
      </c>
      <c r="B39" s="409" t="s">
        <v>929</v>
      </c>
      <c r="C39" s="410"/>
      <c r="D39" s="394" t="s">
        <v>871</v>
      </c>
      <c r="E39" s="411"/>
    </row>
    <row r="40" spans="1:5" ht="30" customHeight="1" x14ac:dyDescent="0.3">
      <c r="A40" s="402">
        <v>31</v>
      </c>
      <c r="B40" s="409" t="s">
        <v>930</v>
      </c>
      <c r="C40" s="410"/>
      <c r="D40" s="394" t="s">
        <v>871</v>
      </c>
      <c r="E40" s="411"/>
    </row>
    <row r="41" spans="1:5" ht="30" customHeight="1" x14ac:dyDescent="0.3">
      <c r="A41" s="402" t="s">
        <v>931</v>
      </c>
      <c r="B41" s="409" t="s">
        <v>932</v>
      </c>
      <c r="C41" s="410"/>
      <c r="D41" s="394" t="s">
        <v>871</v>
      </c>
      <c r="E41" s="411"/>
    </row>
    <row r="42" spans="1:5" ht="30" customHeight="1" x14ac:dyDescent="0.3">
      <c r="A42" s="402" t="s">
        <v>933</v>
      </c>
      <c r="B42" s="409" t="s">
        <v>934</v>
      </c>
      <c r="C42" s="410"/>
      <c r="D42" s="394" t="s">
        <v>871</v>
      </c>
      <c r="E42" s="411"/>
    </row>
  </sheetData>
  <sheetProtection algorithmName="SHA-512" hashValue="5M8ZamuLcTK/12k9r2YP07bPBeZ8bhf3gWL7+RUPTXGgs3FlEguRw2bmhf3bY7PuKelG/lM3jJKqVQWbcqMZhQ==" saltValue="zT7GcMFxU8hYCJdnOOTY7g==" spinCount="100000" sheet="1" objects="1" scenarios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474B4-689C-460F-B6F5-1ED7F81490BD}">
  <sheetPr>
    <tabColor theme="7" tint="0.79998168889431442"/>
  </sheetPr>
  <dimension ref="A2:N36"/>
  <sheetViews>
    <sheetView workbookViewId="0"/>
  </sheetViews>
  <sheetFormatPr defaultRowHeight="15" x14ac:dyDescent="0.3"/>
  <cols>
    <col min="1" max="1" width="9.140625" style="27"/>
    <col min="2" max="2" width="74.85546875" style="27" customWidth="1"/>
    <col min="3" max="3" width="25.28515625" style="27" customWidth="1"/>
    <col min="4" max="16384" width="9.140625" style="27"/>
  </cols>
  <sheetData>
    <row r="2" spans="1:14" ht="15.75" x14ac:dyDescent="0.3">
      <c r="B2" s="419" t="s">
        <v>935</v>
      </c>
      <c r="C2" s="419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</row>
    <row r="3" spans="1:14" ht="15.75" x14ac:dyDescent="0.3">
      <c r="C3" s="387" t="s">
        <v>212</v>
      </c>
    </row>
    <row r="6" spans="1:14" ht="15.75" x14ac:dyDescent="0.3">
      <c r="A6" s="352"/>
      <c r="B6" s="352"/>
      <c r="C6" s="353" t="s">
        <v>1</v>
      </c>
    </row>
    <row r="7" spans="1:14" ht="42.75" customHeight="1" x14ac:dyDescent="0.3">
      <c r="A7" s="352"/>
      <c r="B7" s="352"/>
      <c r="C7" s="388" t="s">
        <v>936</v>
      </c>
    </row>
    <row r="8" spans="1:14" ht="20.100000000000001" customHeight="1" x14ac:dyDescent="0.3">
      <c r="A8" s="413" t="s">
        <v>937</v>
      </c>
      <c r="B8" s="391" t="s">
        <v>938</v>
      </c>
      <c r="C8" s="414">
        <v>4835.5884603599998</v>
      </c>
    </row>
    <row r="9" spans="1:14" ht="20.100000000000001" customHeight="1" x14ac:dyDescent="0.3">
      <c r="A9" s="415" t="s">
        <v>939</v>
      </c>
      <c r="B9" s="393" t="s">
        <v>940</v>
      </c>
      <c r="C9" s="380">
        <v>0</v>
      </c>
    </row>
    <row r="10" spans="1:14" ht="20.100000000000001" customHeight="1" x14ac:dyDescent="0.3">
      <c r="A10" s="415" t="s">
        <v>941</v>
      </c>
      <c r="B10" s="393" t="s">
        <v>942</v>
      </c>
      <c r="C10" s="380">
        <v>0</v>
      </c>
    </row>
    <row r="11" spans="1:14" ht="20.100000000000001" customHeight="1" x14ac:dyDescent="0.3">
      <c r="A11" s="415" t="s">
        <v>943</v>
      </c>
      <c r="B11" s="398" t="s">
        <v>944</v>
      </c>
      <c r="C11" s="380">
        <v>0</v>
      </c>
    </row>
    <row r="12" spans="1:14" ht="20.100000000000001" customHeight="1" x14ac:dyDescent="0.3">
      <c r="A12" s="415" t="s">
        <v>945</v>
      </c>
      <c r="B12" s="398" t="s">
        <v>946</v>
      </c>
      <c r="C12" s="380">
        <v>0</v>
      </c>
    </row>
    <row r="13" spans="1:14" ht="20.100000000000001" customHeight="1" x14ac:dyDescent="0.3">
      <c r="A13" s="413" t="s">
        <v>947</v>
      </c>
      <c r="B13" s="391" t="s">
        <v>948</v>
      </c>
      <c r="C13" s="416">
        <v>0</v>
      </c>
    </row>
    <row r="14" spans="1:14" ht="20.100000000000001" customHeight="1" x14ac:dyDescent="0.3">
      <c r="A14" s="415" t="s">
        <v>949</v>
      </c>
      <c r="B14" s="407" t="s">
        <v>942</v>
      </c>
      <c r="C14" s="380">
        <v>0</v>
      </c>
    </row>
    <row r="15" spans="1:14" ht="20.100000000000001" customHeight="1" x14ac:dyDescent="0.3">
      <c r="A15" s="415" t="s">
        <v>950</v>
      </c>
      <c r="B15" s="407" t="s">
        <v>944</v>
      </c>
      <c r="C15" s="380">
        <v>0</v>
      </c>
    </row>
    <row r="16" spans="1:14" ht="20.100000000000001" customHeight="1" x14ac:dyDescent="0.3">
      <c r="A16" s="415" t="s">
        <v>951</v>
      </c>
      <c r="B16" s="407" t="s">
        <v>946</v>
      </c>
      <c r="C16" s="380">
        <v>0</v>
      </c>
    </row>
    <row r="17" spans="1:3" ht="20.100000000000001" customHeight="1" x14ac:dyDescent="0.3">
      <c r="A17" s="413" t="s">
        <v>952</v>
      </c>
      <c r="B17" s="391" t="s">
        <v>953</v>
      </c>
      <c r="C17" s="416">
        <v>0</v>
      </c>
    </row>
    <row r="18" spans="1:3" ht="20.100000000000001" customHeight="1" x14ac:dyDescent="0.3">
      <c r="A18" s="415" t="s">
        <v>954</v>
      </c>
      <c r="B18" s="407" t="s">
        <v>942</v>
      </c>
      <c r="C18" s="380">
        <v>0</v>
      </c>
    </row>
    <row r="19" spans="1:3" ht="20.100000000000001" customHeight="1" x14ac:dyDescent="0.3">
      <c r="A19" s="417" t="s">
        <v>955</v>
      </c>
      <c r="B19" s="408" t="s">
        <v>944</v>
      </c>
      <c r="C19" s="380">
        <v>0</v>
      </c>
    </row>
    <row r="20" spans="1:3" ht="20.100000000000001" customHeight="1" x14ac:dyDescent="0.3">
      <c r="A20" s="418" t="s">
        <v>956</v>
      </c>
      <c r="B20" s="407" t="s">
        <v>946</v>
      </c>
      <c r="C20" s="380">
        <v>0</v>
      </c>
    </row>
    <row r="21" spans="1:3" ht="20.100000000000001" customHeight="1" x14ac:dyDescent="0.3">
      <c r="A21" s="413" t="s">
        <v>957</v>
      </c>
      <c r="B21" s="391" t="s">
        <v>958</v>
      </c>
      <c r="C21" s="416">
        <v>0</v>
      </c>
    </row>
    <row r="22" spans="1:3" ht="20.100000000000001" customHeight="1" x14ac:dyDescent="0.3">
      <c r="A22" s="418" t="s">
        <v>959</v>
      </c>
      <c r="B22" s="407" t="s">
        <v>942</v>
      </c>
      <c r="C22" s="380">
        <v>0</v>
      </c>
    </row>
    <row r="23" spans="1:3" ht="20.100000000000001" customHeight="1" x14ac:dyDescent="0.3">
      <c r="A23" s="418" t="s">
        <v>960</v>
      </c>
      <c r="B23" s="409" t="s">
        <v>944</v>
      </c>
      <c r="C23" s="380">
        <v>0</v>
      </c>
    </row>
    <row r="24" spans="1:3" ht="20.100000000000001" customHeight="1" x14ac:dyDescent="0.3">
      <c r="A24" s="418" t="s">
        <v>961</v>
      </c>
      <c r="B24" s="409" t="s">
        <v>946</v>
      </c>
      <c r="C24" s="380">
        <v>0</v>
      </c>
    </row>
    <row r="25" spans="1:3" ht="20.100000000000001" customHeight="1" x14ac:dyDescent="0.3">
      <c r="A25" s="413" t="s">
        <v>962</v>
      </c>
      <c r="B25" s="391" t="s">
        <v>963</v>
      </c>
      <c r="C25" s="414">
        <v>4241.8999999999996</v>
      </c>
    </row>
    <row r="26" spans="1:3" ht="20.100000000000001" customHeight="1" x14ac:dyDescent="0.3">
      <c r="A26" s="418" t="s">
        <v>964</v>
      </c>
      <c r="B26" s="407" t="s">
        <v>942</v>
      </c>
      <c r="C26" s="380">
        <v>0</v>
      </c>
    </row>
    <row r="27" spans="1:3" ht="20.100000000000001" customHeight="1" x14ac:dyDescent="0.3">
      <c r="A27" s="418" t="s">
        <v>965</v>
      </c>
      <c r="B27" s="409" t="s">
        <v>944</v>
      </c>
      <c r="C27" s="380">
        <v>4241.8999999999996</v>
      </c>
    </row>
    <row r="28" spans="1:3" ht="20.100000000000001" customHeight="1" x14ac:dyDescent="0.3">
      <c r="A28" s="418" t="s">
        <v>966</v>
      </c>
      <c r="B28" s="409" t="s">
        <v>946</v>
      </c>
      <c r="C28" s="380">
        <v>0</v>
      </c>
    </row>
    <row r="29" spans="1:3" ht="20.100000000000001" customHeight="1" x14ac:dyDescent="0.3">
      <c r="A29" s="413" t="s">
        <v>967</v>
      </c>
      <c r="B29" s="391" t="s">
        <v>968</v>
      </c>
      <c r="C29" s="414">
        <v>593.68846036000002</v>
      </c>
    </row>
    <row r="30" spans="1:3" ht="20.100000000000001" customHeight="1" x14ac:dyDescent="0.3">
      <c r="A30" s="418" t="s">
        <v>969</v>
      </c>
      <c r="B30" s="407" t="s">
        <v>942</v>
      </c>
      <c r="C30" s="380">
        <v>0</v>
      </c>
    </row>
    <row r="31" spans="1:3" ht="20.100000000000001" customHeight="1" x14ac:dyDescent="0.3">
      <c r="A31" s="418" t="s">
        <v>970</v>
      </c>
      <c r="B31" s="409" t="s">
        <v>944</v>
      </c>
      <c r="C31" s="380">
        <v>593.68846036000002</v>
      </c>
    </row>
    <row r="32" spans="1:3" ht="20.100000000000001" customHeight="1" x14ac:dyDescent="0.3">
      <c r="A32" s="418" t="s">
        <v>971</v>
      </c>
      <c r="B32" s="409" t="s">
        <v>946</v>
      </c>
      <c r="C32" s="380">
        <v>0</v>
      </c>
    </row>
    <row r="33" spans="1:3" ht="20.100000000000001" customHeight="1" x14ac:dyDescent="0.3">
      <c r="A33" s="413" t="s">
        <v>972</v>
      </c>
      <c r="B33" s="391" t="s">
        <v>973</v>
      </c>
      <c r="C33" s="416">
        <v>0</v>
      </c>
    </row>
    <row r="34" spans="1:3" ht="20.100000000000001" customHeight="1" x14ac:dyDescent="0.3">
      <c r="A34" s="418" t="s">
        <v>974</v>
      </c>
      <c r="B34" s="407" t="s">
        <v>942</v>
      </c>
      <c r="C34" s="380">
        <v>0</v>
      </c>
    </row>
    <row r="35" spans="1:3" ht="20.100000000000001" customHeight="1" x14ac:dyDescent="0.3">
      <c r="A35" s="418" t="s">
        <v>975</v>
      </c>
      <c r="B35" s="409" t="s">
        <v>944</v>
      </c>
      <c r="C35" s="380">
        <v>0</v>
      </c>
    </row>
    <row r="36" spans="1:3" ht="20.100000000000001" customHeight="1" x14ac:dyDescent="0.3">
      <c r="A36" s="418" t="s">
        <v>976</v>
      </c>
      <c r="B36" s="409" t="s">
        <v>946</v>
      </c>
      <c r="C36" s="380">
        <v>0</v>
      </c>
    </row>
  </sheetData>
  <sheetProtection algorithmName="SHA-512" hashValue="EBC9yRJlsEKcKYbxBFz7B1uKUrFoql+7jqu7fe84axVfocyrFghe0CM5j9m8USgiHpCJjXaXQv7dATCW+lrW+Q==" saltValue="qKoEL+mjSxP/Urc2FTtQaw==" spinCount="100000" sheet="1" objects="1" scenarios="1"/>
  <pageMargins left="0.7" right="0.7" top="0.75" bottom="0.75" header="0.3" footer="0.3"/>
  <ignoredErrors>
    <ignoredError sqref="A8:A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FF01-6656-4F6A-8D47-2864966B531E}">
  <sheetPr>
    <tabColor theme="7" tint="0.79998168889431442"/>
  </sheetPr>
  <dimension ref="A2:F134"/>
  <sheetViews>
    <sheetView workbookViewId="0"/>
  </sheetViews>
  <sheetFormatPr defaultRowHeight="15" x14ac:dyDescent="0.3"/>
  <cols>
    <col min="1" max="1" width="9.140625" style="27"/>
    <col min="2" max="2" width="106.140625" style="27" customWidth="1"/>
    <col min="3" max="3" width="13.85546875" style="27" customWidth="1"/>
    <col min="4" max="5" width="9.140625" style="27"/>
    <col min="6" max="6" width="18.28515625" style="27" customWidth="1"/>
    <col min="7" max="16384" width="9.140625" style="27"/>
  </cols>
  <sheetData>
    <row r="2" spans="1:6" ht="15.75" x14ac:dyDescent="0.3">
      <c r="A2" s="29" t="s">
        <v>303</v>
      </c>
      <c r="B2" s="8"/>
      <c r="C2" s="41"/>
      <c r="D2" s="42"/>
      <c r="E2" s="42"/>
      <c r="F2" s="10" t="s">
        <v>212</v>
      </c>
    </row>
    <row r="3" spans="1:6" x14ac:dyDescent="0.3">
      <c r="A3" s="12"/>
      <c r="B3" s="9"/>
      <c r="C3" s="9"/>
      <c r="D3" s="9"/>
      <c r="E3" s="9"/>
      <c r="F3" s="10" t="s">
        <v>0</v>
      </c>
    </row>
    <row r="4" spans="1:6" s="11" customFormat="1" ht="12.75" x14ac:dyDescent="0.2">
      <c r="A4" s="153"/>
      <c r="B4" s="154"/>
      <c r="C4" s="155" t="s">
        <v>304</v>
      </c>
    </row>
    <row r="5" spans="1:6" s="11" customFormat="1" ht="12.75" x14ac:dyDescent="0.2">
      <c r="A5" s="156" t="s">
        <v>305</v>
      </c>
      <c r="B5" s="157"/>
      <c r="C5" s="157"/>
    </row>
    <row r="6" spans="1:6" s="11" customFormat="1" ht="12.75" x14ac:dyDescent="0.2">
      <c r="A6" s="158">
        <v>1</v>
      </c>
      <c r="B6" s="159" t="s">
        <v>306</v>
      </c>
      <c r="C6" s="171">
        <v>2360.6190305699993</v>
      </c>
      <c r="F6" s="423"/>
    </row>
    <row r="7" spans="1:6" s="11" customFormat="1" ht="12.75" x14ac:dyDescent="0.2">
      <c r="A7" s="158"/>
      <c r="B7" s="159" t="s">
        <v>307</v>
      </c>
      <c r="C7" s="171">
        <v>2360.6190305699993</v>
      </c>
    </row>
    <row r="8" spans="1:6" s="11" customFormat="1" ht="12.75" x14ac:dyDescent="0.2">
      <c r="A8" s="158"/>
      <c r="B8" s="159" t="s">
        <v>308</v>
      </c>
      <c r="C8" s="171">
        <v>0</v>
      </c>
    </row>
    <row r="9" spans="1:6" s="11" customFormat="1" ht="12.75" x14ac:dyDescent="0.2">
      <c r="A9" s="158"/>
      <c r="B9" s="159" t="s">
        <v>309</v>
      </c>
      <c r="C9" s="171">
        <v>0</v>
      </c>
    </row>
    <row r="10" spans="1:6" s="11" customFormat="1" ht="12.75" x14ac:dyDescent="0.2">
      <c r="A10" s="158">
        <v>2</v>
      </c>
      <c r="B10" s="159" t="s">
        <v>310</v>
      </c>
      <c r="C10" s="171">
        <v>3.818422555923462E-14</v>
      </c>
    </row>
    <row r="11" spans="1:6" s="11" customFormat="1" ht="12.75" x14ac:dyDescent="0.2">
      <c r="A11" s="158">
        <v>3</v>
      </c>
      <c r="B11" s="159" t="s">
        <v>311</v>
      </c>
      <c r="C11" s="171">
        <v>5305.2347852599996</v>
      </c>
    </row>
    <row r="12" spans="1:6" s="11" customFormat="1" ht="12.75" x14ac:dyDescent="0.2">
      <c r="A12" s="158" t="s">
        <v>312</v>
      </c>
      <c r="B12" s="159" t="s">
        <v>313</v>
      </c>
      <c r="C12" s="171">
        <v>228.90227200000001</v>
      </c>
    </row>
    <row r="13" spans="1:6" s="11" customFormat="1" ht="25.5" x14ac:dyDescent="0.2">
      <c r="A13" s="158">
        <v>4</v>
      </c>
      <c r="B13" s="159" t="s">
        <v>314</v>
      </c>
      <c r="C13" s="171">
        <v>0</v>
      </c>
    </row>
    <row r="14" spans="1:6" s="11" customFormat="1" ht="12.75" x14ac:dyDescent="0.2">
      <c r="A14" s="158">
        <v>5</v>
      </c>
      <c r="B14" s="159" t="s">
        <v>315</v>
      </c>
      <c r="C14" s="171">
        <v>0</v>
      </c>
    </row>
    <row r="15" spans="1:6" s="11" customFormat="1" ht="12.75" x14ac:dyDescent="0.2">
      <c r="A15" s="158" t="s">
        <v>316</v>
      </c>
      <c r="B15" s="159" t="s">
        <v>317</v>
      </c>
      <c r="C15" s="171">
        <v>0</v>
      </c>
    </row>
    <row r="16" spans="1:6" s="11" customFormat="1" ht="12.75" x14ac:dyDescent="0.2">
      <c r="A16" s="160">
        <v>6</v>
      </c>
      <c r="B16" s="161" t="s">
        <v>318</v>
      </c>
      <c r="C16" s="172">
        <v>7894.7560878299983</v>
      </c>
    </row>
    <row r="17" spans="1:3" s="11" customFormat="1" ht="12.75" x14ac:dyDescent="0.2">
      <c r="A17" s="156" t="s">
        <v>319</v>
      </c>
      <c r="B17" s="162"/>
      <c r="C17" s="162"/>
    </row>
    <row r="18" spans="1:3" s="11" customFormat="1" ht="12.75" x14ac:dyDescent="0.2">
      <c r="A18" s="158">
        <v>7</v>
      </c>
      <c r="B18" s="163" t="s">
        <v>320</v>
      </c>
      <c r="C18" s="171">
        <v>-34.690486319509994</v>
      </c>
    </row>
    <row r="19" spans="1:3" s="11" customFormat="1" ht="12.75" x14ac:dyDescent="0.2">
      <c r="A19" s="158">
        <v>8</v>
      </c>
      <c r="B19" s="163" t="s">
        <v>321</v>
      </c>
      <c r="C19" s="171">
        <v>-547.25191100607299</v>
      </c>
    </row>
    <row r="20" spans="1:3" s="11" customFormat="1" ht="12.75" x14ac:dyDescent="0.2">
      <c r="A20" s="158">
        <v>9</v>
      </c>
      <c r="B20" s="163" t="s">
        <v>322</v>
      </c>
      <c r="C20" s="171">
        <v>0</v>
      </c>
    </row>
    <row r="21" spans="1:3" s="11" customFormat="1" ht="38.25" x14ac:dyDescent="0.2">
      <c r="A21" s="158">
        <v>10</v>
      </c>
      <c r="B21" s="163" t="s">
        <v>323</v>
      </c>
      <c r="C21" s="171">
        <v>0</v>
      </c>
    </row>
    <row r="22" spans="1:3" s="11" customFormat="1" ht="25.5" x14ac:dyDescent="0.2">
      <c r="A22" s="158">
        <v>11</v>
      </c>
      <c r="B22" s="163" t="s">
        <v>324</v>
      </c>
      <c r="C22" s="171">
        <v>9.3931194399999978</v>
      </c>
    </row>
    <row r="23" spans="1:3" s="11" customFormat="1" ht="12.75" x14ac:dyDescent="0.2">
      <c r="A23" s="158">
        <v>12</v>
      </c>
      <c r="B23" s="163" t="s">
        <v>325</v>
      </c>
      <c r="C23" s="171">
        <v>-156.96474974304627</v>
      </c>
    </row>
    <row r="24" spans="1:3" s="11" customFormat="1" ht="12.75" x14ac:dyDescent="0.2">
      <c r="A24" s="158">
        <v>13</v>
      </c>
      <c r="B24" s="163" t="s">
        <v>326</v>
      </c>
      <c r="C24" s="171">
        <v>0</v>
      </c>
    </row>
    <row r="25" spans="1:3" s="11" customFormat="1" ht="12.75" x14ac:dyDescent="0.2">
      <c r="A25" s="158">
        <v>14</v>
      </c>
      <c r="B25" s="163" t="s">
        <v>327</v>
      </c>
      <c r="C25" s="171">
        <v>0</v>
      </c>
    </row>
    <row r="26" spans="1:3" s="11" customFormat="1" ht="12.75" x14ac:dyDescent="0.2">
      <c r="A26" s="158">
        <v>15</v>
      </c>
      <c r="B26" s="163" t="s">
        <v>328</v>
      </c>
      <c r="C26" s="171">
        <v>0</v>
      </c>
    </row>
    <row r="27" spans="1:3" s="11" customFormat="1" ht="25.5" x14ac:dyDescent="0.2">
      <c r="A27" s="158">
        <v>16</v>
      </c>
      <c r="B27" s="163" t="s">
        <v>329</v>
      </c>
      <c r="C27" s="171">
        <v>-75.021000299999997</v>
      </c>
    </row>
    <row r="28" spans="1:3" s="11" customFormat="1" ht="38.25" x14ac:dyDescent="0.2">
      <c r="A28" s="158">
        <v>17</v>
      </c>
      <c r="B28" s="163" t="s">
        <v>330</v>
      </c>
      <c r="C28" s="171">
        <v>0</v>
      </c>
    </row>
    <row r="29" spans="1:3" s="11" customFormat="1" ht="38.25" x14ac:dyDescent="0.2">
      <c r="A29" s="158">
        <v>18</v>
      </c>
      <c r="B29" s="163" t="s">
        <v>331</v>
      </c>
      <c r="C29" s="171">
        <v>0</v>
      </c>
    </row>
    <row r="30" spans="1:3" s="11" customFormat="1" ht="38.25" x14ac:dyDescent="0.2">
      <c r="A30" s="158">
        <v>19</v>
      </c>
      <c r="B30" s="163" t="s">
        <v>332</v>
      </c>
      <c r="C30" s="171">
        <v>0</v>
      </c>
    </row>
    <row r="31" spans="1:3" s="11" customFormat="1" ht="12.75" x14ac:dyDescent="0.2">
      <c r="A31" s="158">
        <v>20</v>
      </c>
      <c r="B31" s="163" t="s">
        <v>322</v>
      </c>
      <c r="C31" s="171">
        <v>0</v>
      </c>
    </row>
    <row r="32" spans="1:3" s="11" customFormat="1" ht="25.5" x14ac:dyDescent="0.2">
      <c r="A32" s="158" t="s">
        <v>93</v>
      </c>
      <c r="B32" s="163" t="s">
        <v>333</v>
      </c>
      <c r="C32" s="171">
        <v>-29.610101004921439</v>
      </c>
    </row>
    <row r="33" spans="1:3" s="11" customFormat="1" ht="12.75" x14ac:dyDescent="0.2">
      <c r="A33" s="158" t="s">
        <v>94</v>
      </c>
      <c r="B33" s="163" t="s">
        <v>334</v>
      </c>
      <c r="C33" s="171">
        <v>0</v>
      </c>
    </row>
    <row r="34" spans="1:3" s="11" customFormat="1" ht="12.75" x14ac:dyDescent="0.2">
      <c r="A34" s="158" t="s">
        <v>95</v>
      </c>
      <c r="B34" s="164" t="s">
        <v>335</v>
      </c>
      <c r="C34" s="171">
        <v>-29.610101004921439</v>
      </c>
    </row>
    <row r="35" spans="1:3" s="11" customFormat="1" ht="12.75" x14ac:dyDescent="0.2">
      <c r="A35" s="158" t="s">
        <v>336</v>
      </c>
      <c r="B35" s="163" t="s">
        <v>337</v>
      </c>
      <c r="C35" s="171">
        <v>0</v>
      </c>
    </row>
    <row r="36" spans="1:3" s="11" customFormat="1" ht="38.25" x14ac:dyDescent="0.2">
      <c r="A36" s="158">
        <v>21</v>
      </c>
      <c r="B36" s="163" t="s">
        <v>338</v>
      </c>
      <c r="C36" s="171">
        <v>0</v>
      </c>
    </row>
    <row r="37" spans="1:3" s="11" customFormat="1" ht="12.75" x14ac:dyDescent="0.2">
      <c r="A37" s="158">
        <v>22</v>
      </c>
      <c r="B37" s="163" t="s">
        <v>339</v>
      </c>
      <c r="C37" s="171">
        <v>0</v>
      </c>
    </row>
    <row r="38" spans="1:3" s="11" customFormat="1" ht="25.5" x14ac:dyDescent="0.2">
      <c r="A38" s="158">
        <v>23</v>
      </c>
      <c r="B38" s="163" t="s">
        <v>340</v>
      </c>
      <c r="C38" s="171">
        <v>0</v>
      </c>
    </row>
    <row r="39" spans="1:3" s="11" customFormat="1" ht="12.75" x14ac:dyDescent="0.2">
      <c r="A39" s="158">
        <v>24</v>
      </c>
      <c r="B39" s="163" t="s">
        <v>322</v>
      </c>
      <c r="C39" s="171">
        <v>0</v>
      </c>
    </row>
    <row r="40" spans="1:3" s="11" customFormat="1" ht="12.75" x14ac:dyDescent="0.2">
      <c r="A40" s="158">
        <v>25</v>
      </c>
      <c r="B40" s="163" t="s">
        <v>341</v>
      </c>
      <c r="C40" s="171">
        <v>0</v>
      </c>
    </row>
    <row r="41" spans="1:3" s="11" customFormat="1" ht="12.75" x14ac:dyDescent="0.2">
      <c r="A41" s="158" t="s">
        <v>342</v>
      </c>
      <c r="B41" s="163" t="s">
        <v>343</v>
      </c>
      <c r="C41" s="171">
        <v>0</v>
      </c>
    </row>
    <row r="42" spans="1:3" s="11" customFormat="1" ht="38.25" x14ac:dyDescent="0.2">
      <c r="A42" s="158" t="s">
        <v>344</v>
      </c>
      <c r="B42" s="163" t="s">
        <v>345</v>
      </c>
      <c r="C42" s="171">
        <v>0</v>
      </c>
    </row>
    <row r="43" spans="1:3" s="11" customFormat="1" ht="12.75" x14ac:dyDescent="0.2">
      <c r="A43" s="158">
        <v>26</v>
      </c>
      <c r="B43" s="163" t="s">
        <v>322</v>
      </c>
      <c r="C43" s="171">
        <v>0</v>
      </c>
    </row>
    <row r="44" spans="1:3" s="11" customFormat="1" ht="25.5" x14ac:dyDescent="0.2">
      <c r="A44" s="158">
        <v>27</v>
      </c>
      <c r="B44" s="163" t="s">
        <v>346</v>
      </c>
      <c r="C44" s="171">
        <v>0</v>
      </c>
    </row>
    <row r="45" spans="1:3" s="11" customFormat="1" ht="12.75" x14ac:dyDescent="0.2">
      <c r="A45" s="158" t="s">
        <v>347</v>
      </c>
      <c r="B45" s="163" t="s">
        <v>348</v>
      </c>
      <c r="C45" s="171">
        <v>-33.832330108631005</v>
      </c>
    </row>
    <row r="46" spans="1:3" s="11" customFormat="1" ht="12.75" x14ac:dyDescent="0.2">
      <c r="A46" s="158">
        <v>28</v>
      </c>
      <c r="B46" s="165" t="s">
        <v>349</v>
      </c>
      <c r="C46" s="172">
        <v>-867.97745904218175</v>
      </c>
    </row>
    <row r="47" spans="1:3" s="11" customFormat="1" ht="12.75" x14ac:dyDescent="0.2">
      <c r="A47" s="158">
        <v>29</v>
      </c>
      <c r="B47" s="165" t="s">
        <v>29</v>
      </c>
      <c r="C47" s="172">
        <v>7026.7786287878171</v>
      </c>
    </row>
    <row r="48" spans="1:3" s="11" customFormat="1" ht="12.75" x14ac:dyDescent="0.2">
      <c r="A48" s="156" t="s">
        <v>350</v>
      </c>
      <c r="B48" s="156"/>
      <c r="C48" s="156"/>
    </row>
    <row r="49" spans="1:3" s="11" customFormat="1" ht="12.75" x14ac:dyDescent="0.2">
      <c r="A49" s="158">
        <v>30</v>
      </c>
      <c r="B49" s="163" t="s">
        <v>351</v>
      </c>
      <c r="C49" s="166"/>
    </row>
    <row r="50" spans="1:3" s="11" customFormat="1" ht="12.75" x14ac:dyDescent="0.2">
      <c r="A50" s="158">
        <v>31</v>
      </c>
      <c r="B50" s="163" t="s">
        <v>352</v>
      </c>
      <c r="C50" s="166"/>
    </row>
    <row r="51" spans="1:3" s="11" customFormat="1" ht="12.75" x14ac:dyDescent="0.2">
      <c r="A51" s="158">
        <v>32</v>
      </c>
      <c r="B51" s="163" t="s">
        <v>353</v>
      </c>
      <c r="C51" s="166"/>
    </row>
    <row r="52" spans="1:3" s="11" customFormat="1" ht="25.5" x14ac:dyDescent="0.2">
      <c r="A52" s="158">
        <v>33</v>
      </c>
      <c r="B52" s="163" t="s">
        <v>354</v>
      </c>
      <c r="C52" s="166"/>
    </row>
    <row r="53" spans="1:3" s="11" customFormat="1" ht="25.5" x14ac:dyDescent="0.2">
      <c r="A53" s="158" t="s">
        <v>355</v>
      </c>
      <c r="B53" s="163" t="s">
        <v>356</v>
      </c>
      <c r="C53" s="166"/>
    </row>
    <row r="54" spans="1:3" s="11" customFormat="1" ht="25.5" x14ac:dyDescent="0.2">
      <c r="A54" s="158" t="s">
        <v>357</v>
      </c>
      <c r="B54" s="163" t="s">
        <v>358</v>
      </c>
      <c r="C54" s="166"/>
    </row>
    <row r="55" spans="1:3" s="11" customFormat="1" ht="25.5" x14ac:dyDescent="0.2">
      <c r="A55" s="158">
        <v>34</v>
      </c>
      <c r="B55" s="163" t="s">
        <v>359</v>
      </c>
      <c r="C55" s="166"/>
    </row>
    <row r="56" spans="1:3" s="11" customFormat="1" ht="12.75" x14ac:dyDescent="0.2">
      <c r="A56" s="158">
        <v>35</v>
      </c>
      <c r="B56" s="163" t="s">
        <v>360</v>
      </c>
      <c r="C56" s="166"/>
    </row>
    <row r="57" spans="1:3" s="11" customFormat="1" ht="12.75" x14ac:dyDescent="0.2">
      <c r="A57" s="160">
        <v>36</v>
      </c>
      <c r="B57" s="165" t="s">
        <v>361</v>
      </c>
      <c r="C57" s="167"/>
    </row>
    <row r="58" spans="1:3" s="11" customFormat="1" ht="12.75" x14ac:dyDescent="0.2">
      <c r="A58" s="156" t="s">
        <v>362</v>
      </c>
      <c r="B58" s="156"/>
      <c r="C58" s="156"/>
    </row>
    <row r="59" spans="1:3" s="11" customFormat="1" ht="25.5" x14ac:dyDescent="0.2">
      <c r="A59" s="158">
        <v>37</v>
      </c>
      <c r="B59" s="163" t="s">
        <v>363</v>
      </c>
      <c r="C59" s="166"/>
    </row>
    <row r="60" spans="1:3" s="11" customFormat="1" ht="38.25" x14ac:dyDescent="0.2">
      <c r="A60" s="158">
        <v>38</v>
      </c>
      <c r="B60" s="163" t="s">
        <v>364</v>
      </c>
      <c r="C60" s="166"/>
    </row>
    <row r="61" spans="1:3" s="11" customFormat="1" ht="38.25" x14ac:dyDescent="0.2">
      <c r="A61" s="158">
        <v>39</v>
      </c>
      <c r="B61" s="163" t="s">
        <v>365</v>
      </c>
      <c r="C61" s="166"/>
    </row>
    <row r="62" spans="1:3" s="11" customFormat="1" ht="38.25" x14ac:dyDescent="0.2">
      <c r="A62" s="158">
        <v>40</v>
      </c>
      <c r="B62" s="163" t="s">
        <v>366</v>
      </c>
      <c r="C62" s="166"/>
    </row>
    <row r="63" spans="1:3" s="11" customFormat="1" ht="12.75" x14ac:dyDescent="0.2">
      <c r="A63" s="158">
        <v>41</v>
      </c>
      <c r="B63" s="163" t="s">
        <v>322</v>
      </c>
      <c r="C63" s="166"/>
    </row>
    <row r="64" spans="1:3" s="11" customFormat="1" ht="12.75" x14ac:dyDescent="0.2">
      <c r="A64" s="158">
        <v>42</v>
      </c>
      <c r="B64" s="163" t="s">
        <v>367</v>
      </c>
      <c r="C64" s="166"/>
    </row>
    <row r="65" spans="1:3" s="11" customFormat="1" ht="12.75" x14ac:dyDescent="0.2">
      <c r="A65" s="158" t="s">
        <v>368</v>
      </c>
      <c r="B65" s="163" t="s">
        <v>369</v>
      </c>
      <c r="C65" s="166"/>
    </row>
    <row r="66" spans="1:3" s="11" customFormat="1" ht="12.75" x14ac:dyDescent="0.2">
      <c r="A66" s="160">
        <v>43</v>
      </c>
      <c r="B66" s="165" t="s">
        <v>370</v>
      </c>
      <c r="C66" s="167"/>
    </row>
    <row r="67" spans="1:3" s="11" customFormat="1" ht="12.75" x14ac:dyDescent="0.2">
      <c r="A67" s="160">
        <v>44</v>
      </c>
      <c r="B67" s="165" t="s">
        <v>371</v>
      </c>
      <c r="C67" s="167"/>
    </row>
    <row r="68" spans="1:3" s="11" customFormat="1" ht="12.75" x14ac:dyDescent="0.2">
      <c r="A68" s="160">
        <v>45</v>
      </c>
      <c r="B68" s="165" t="s">
        <v>372</v>
      </c>
      <c r="C68" s="167"/>
    </row>
    <row r="69" spans="1:3" s="11" customFormat="1" ht="12.75" x14ac:dyDescent="0.2">
      <c r="A69" s="156" t="s">
        <v>373</v>
      </c>
      <c r="B69" s="156"/>
      <c r="C69" s="156"/>
    </row>
    <row r="70" spans="1:3" s="11" customFormat="1" ht="12.75" x14ac:dyDescent="0.2">
      <c r="A70" s="158">
        <v>46</v>
      </c>
      <c r="B70" s="163" t="s">
        <v>351</v>
      </c>
      <c r="C70" s="171">
        <v>936.31153963517909</v>
      </c>
    </row>
    <row r="71" spans="1:3" s="11" customFormat="1" ht="25.5" x14ac:dyDescent="0.2">
      <c r="A71" s="158">
        <v>47</v>
      </c>
      <c r="B71" s="163" t="s">
        <v>374</v>
      </c>
      <c r="C71" s="173"/>
    </row>
    <row r="72" spans="1:3" s="11" customFormat="1" ht="12.75" x14ac:dyDescent="0.2">
      <c r="A72" s="158" t="s">
        <v>375</v>
      </c>
      <c r="B72" s="163" t="s">
        <v>376</v>
      </c>
      <c r="C72" s="173"/>
    </row>
    <row r="73" spans="1:3" s="11" customFormat="1" ht="12.75" x14ac:dyDescent="0.2">
      <c r="A73" s="158" t="s">
        <v>377</v>
      </c>
      <c r="B73" s="163" t="s">
        <v>378</v>
      </c>
      <c r="C73" s="173"/>
    </row>
    <row r="74" spans="1:3" s="11" customFormat="1" ht="38.25" x14ac:dyDescent="0.2">
      <c r="A74" s="158">
        <v>48</v>
      </c>
      <c r="B74" s="163" t="s">
        <v>379</v>
      </c>
      <c r="C74" s="173"/>
    </row>
    <row r="75" spans="1:3" s="11" customFormat="1" ht="12.75" x14ac:dyDescent="0.2">
      <c r="A75" s="158">
        <v>49</v>
      </c>
      <c r="B75" s="163" t="s">
        <v>380</v>
      </c>
      <c r="C75" s="173"/>
    </row>
    <row r="76" spans="1:3" s="11" customFormat="1" ht="12.75" x14ac:dyDescent="0.2">
      <c r="A76" s="158">
        <v>50</v>
      </c>
      <c r="B76" s="163" t="s">
        <v>381</v>
      </c>
      <c r="C76" s="173"/>
    </row>
    <row r="77" spans="1:3" s="11" customFormat="1" ht="12.75" x14ac:dyDescent="0.2">
      <c r="A77" s="160">
        <v>51</v>
      </c>
      <c r="B77" s="165" t="s">
        <v>382</v>
      </c>
      <c r="C77" s="172">
        <v>936.31153963517909</v>
      </c>
    </row>
    <row r="78" spans="1:3" s="11" customFormat="1" ht="12.75" x14ac:dyDescent="0.2">
      <c r="A78" s="156" t="s">
        <v>383</v>
      </c>
      <c r="B78" s="156"/>
      <c r="C78" s="156"/>
    </row>
    <row r="79" spans="1:3" s="11" customFormat="1" ht="25.5" x14ac:dyDescent="0.2">
      <c r="A79" s="158">
        <v>52</v>
      </c>
      <c r="B79" s="163" t="s">
        <v>384</v>
      </c>
      <c r="C79" s="166"/>
    </row>
    <row r="80" spans="1:3" s="11" customFormat="1" ht="38.25" x14ac:dyDescent="0.2">
      <c r="A80" s="158">
        <v>53</v>
      </c>
      <c r="B80" s="163" t="s">
        <v>385</v>
      </c>
      <c r="C80" s="166"/>
    </row>
    <row r="81" spans="1:3" s="11" customFormat="1" ht="38.25" x14ac:dyDescent="0.2">
      <c r="A81" s="158">
        <v>54</v>
      </c>
      <c r="B81" s="163" t="s">
        <v>386</v>
      </c>
      <c r="C81" s="166"/>
    </row>
    <row r="82" spans="1:3" s="11" customFormat="1" ht="12.75" x14ac:dyDescent="0.2">
      <c r="A82" s="158" t="s">
        <v>387</v>
      </c>
      <c r="B82" s="163" t="s">
        <v>322</v>
      </c>
      <c r="C82" s="166"/>
    </row>
    <row r="83" spans="1:3" s="11" customFormat="1" ht="38.25" x14ac:dyDescent="0.2">
      <c r="A83" s="158">
        <v>55</v>
      </c>
      <c r="B83" s="163" t="s">
        <v>388</v>
      </c>
      <c r="C83" s="166"/>
    </row>
    <row r="84" spans="1:3" s="11" customFormat="1" ht="12.75" x14ac:dyDescent="0.2">
      <c r="A84" s="158">
        <v>56</v>
      </c>
      <c r="B84" s="163" t="s">
        <v>322</v>
      </c>
      <c r="C84" s="166"/>
    </row>
    <row r="85" spans="1:3" s="11" customFormat="1" ht="25.5" x14ac:dyDescent="0.2">
      <c r="A85" s="158" t="s">
        <v>389</v>
      </c>
      <c r="B85" s="164" t="s">
        <v>390</v>
      </c>
      <c r="C85" s="174"/>
    </row>
    <row r="86" spans="1:3" s="11" customFormat="1" ht="12.75" x14ac:dyDescent="0.2">
      <c r="A86" s="158" t="s">
        <v>391</v>
      </c>
      <c r="B86" s="164" t="s">
        <v>392</v>
      </c>
      <c r="C86" s="174"/>
    </row>
    <row r="87" spans="1:3" s="11" customFormat="1" ht="12.75" x14ac:dyDescent="0.2">
      <c r="A87" s="160">
        <v>57</v>
      </c>
      <c r="B87" s="168" t="s">
        <v>392</v>
      </c>
      <c r="C87" s="174">
        <v>0</v>
      </c>
    </row>
    <row r="88" spans="1:3" s="11" customFormat="1" ht="12.75" x14ac:dyDescent="0.2">
      <c r="A88" s="160">
        <v>58</v>
      </c>
      <c r="B88" s="168" t="s">
        <v>393</v>
      </c>
      <c r="C88" s="172">
        <v>936.31153963517909</v>
      </c>
    </row>
    <row r="89" spans="1:3" s="11" customFormat="1" ht="12.75" x14ac:dyDescent="0.2">
      <c r="A89" s="160">
        <v>59</v>
      </c>
      <c r="B89" s="168" t="s">
        <v>394</v>
      </c>
      <c r="C89" s="172">
        <v>7963.0901684229966</v>
      </c>
    </row>
    <row r="90" spans="1:3" s="11" customFormat="1" ht="12.75" x14ac:dyDescent="0.2">
      <c r="A90" s="160">
        <v>60</v>
      </c>
      <c r="B90" s="168" t="s">
        <v>10</v>
      </c>
      <c r="C90" s="172">
        <f>([1]C_02_00_ABS!$D$8/1000)/1000</f>
        <v>51106.51089446</v>
      </c>
    </row>
    <row r="91" spans="1:3" s="11" customFormat="1" ht="12.75" x14ac:dyDescent="0.2">
      <c r="A91" s="156" t="s">
        <v>395</v>
      </c>
      <c r="B91" s="156"/>
      <c r="C91" s="156"/>
    </row>
    <row r="92" spans="1:3" s="11" customFormat="1" ht="12.75" x14ac:dyDescent="0.2">
      <c r="A92" s="158">
        <v>61</v>
      </c>
      <c r="B92" s="163" t="s">
        <v>396</v>
      </c>
      <c r="C92" s="237">
        <f>[1]C_03_00S!$D$8</f>
        <v>0.13749282639999999</v>
      </c>
    </row>
    <row r="93" spans="1:3" s="11" customFormat="1" ht="12.75" x14ac:dyDescent="0.2">
      <c r="A93" s="158">
        <v>62</v>
      </c>
      <c r="B93" s="163" t="s">
        <v>397</v>
      </c>
      <c r="C93" s="237">
        <f>[1]C_03_00S!$D$10</f>
        <v>0.13749282639999999</v>
      </c>
    </row>
    <row r="94" spans="1:3" s="11" customFormat="1" ht="12.75" x14ac:dyDescent="0.2">
      <c r="A94" s="158">
        <v>63</v>
      </c>
      <c r="B94" s="163" t="s">
        <v>398</v>
      </c>
      <c r="C94" s="237">
        <f>[1]C_03_00S!$D$12</f>
        <v>0.1558136141</v>
      </c>
    </row>
    <row r="95" spans="1:3" s="11" customFormat="1" ht="12.75" x14ac:dyDescent="0.2">
      <c r="A95" s="158">
        <v>64</v>
      </c>
      <c r="B95" s="163" t="s">
        <v>399</v>
      </c>
      <c r="C95" s="237">
        <f>[1]C_03_00S!$D$26</f>
        <v>7.2499999999999995E-2</v>
      </c>
    </row>
    <row r="96" spans="1:3" s="11" customFormat="1" ht="12.75" x14ac:dyDescent="0.2">
      <c r="A96" s="158">
        <v>65</v>
      </c>
      <c r="B96" s="164" t="s">
        <v>400</v>
      </c>
      <c r="C96" s="237">
        <f>([1]C_04_00S!$C$120+[1]C_04_00S!$D$121)/[1]C_02_00_ABS!$D$8</f>
        <v>1.4675233876732931E-8</v>
      </c>
    </row>
    <row r="97" spans="1:3" s="11" customFormat="1" ht="12.75" x14ac:dyDescent="0.2">
      <c r="A97" s="158">
        <v>66</v>
      </c>
      <c r="B97" s="164" t="s">
        <v>401</v>
      </c>
      <c r="C97" s="237">
        <f>[1]C_04_00S!$D$122/[1]C_02_00_ABS!$D$8</f>
        <v>0</v>
      </c>
    </row>
    <row r="98" spans="1:3" s="11" customFormat="1" ht="12.75" x14ac:dyDescent="0.2">
      <c r="A98" s="158">
        <v>67</v>
      </c>
      <c r="B98" s="164" t="s">
        <v>402</v>
      </c>
      <c r="C98" s="237">
        <f>[1]C_04_00S!$D$123/[1]C_02_00_ABS!$D$8</f>
        <v>0</v>
      </c>
    </row>
    <row r="99" spans="1:3" s="11" customFormat="1" ht="25.5" x14ac:dyDescent="0.2">
      <c r="A99" s="158" t="s">
        <v>403</v>
      </c>
      <c r="B99" s="163" t="s">
        <v>404</v>
      </c>
      <c r="C99" s="237">
        <f>[1]C_04_00S!$D$125/[1]C_02_00_ABS!$D$8</f>
        <v>2.500000000075333E-3</v>
      </c>
    </row>
    <row r="100" spans="1:3" s="11" customFormat="1" ht="25.5" x14ac:dyDescent="0.2">
      <c r="A100" s="158" t="s">
        <v>405</v>
      </c>
      <c r="B100" s="163" t="s">
        <v>406</v>
      </c>
      <c r="C100" s="166">
        <f>[1]C_03_00S!$D$20-0.045</f>
        <v>0</v>
      </c>
    </row>
    <row r="101" spans="1:3" s="11" customFormat="1" ht="25.5" x14ac:dyDescent="0.2">
      <c r="A101" s="158">
        <v>68</v>
      </c>
      <c r="B101" s="165" t="s">
        <v>407</v>
      </c>
      <c r="C101" s="237">
        <f>[1]C_03_00S!$D$31/[1]C_02_00_ABS!$D$8</f>
        <v>7.5813614137567889E-2</v>
      </c>
    </row>
    <row r="102" spans="1:3" s="11" customFormat="1" ht="12.75" x14ac:dyDescent="0.2">
      <c r="A102" s="156" t="s">
        <v>408</v>
      </c>
      <c r="B102" s="156"/>
      <c r="C102" s="156"/>
    </row>
    <row r="103" spans="1:3" s="11" customFormat="1" ht="12.75" x14ac:dyDescent="0.2">
      <c r="A103" s="158">
        <v>69</v>
      </c>
      <c r="B103" s="169" t="s">
        <v>322</v>
      </c>
      <c r="C103" s="166"/>
    </row>
    <row r="104" spans="1:3" s="11" customFormat="1" ht="12.75" x14ac:dyDescent="0.2">
      <c r="A104" s="158">
        <v>70</v>
      </c>
      <c r="B104" s="169" t="s">
        <v>322</v>
      </c>
      <c r="C104" s="166"/>
    </row>
    <row r="105" spans="1:3" s="11" customFormat="1" ht="12.75" x14ac:dyDescent="0.2">
      <c r="A105" s="158">
        <v>71</v>
      </c>
      <c r="B105" s="169" t="s">
        <v>322</v>
      </c>
      <c r="C105" s="166"/>
    </row>
    <row r="106" spans="1:3" s="11" customFormat="1" ht="12.75" x14ac:dyDescent="0.2">
      <c r="A106" s="156" t="s">
        <v>409</v>
      </c>
      <c r="B106" s="156"/>
      <c r="C106" s="156"/>
    </row>
    <row r="107" spans="1:3" s="11" customFormat="1" ht="15" customHeight="1" x14ac:dyDescent="0.2">
      <c r="A107" s="425">
        <v>72</v>
      </c>
      <c r="B107" s="426" t="s">
        <v>410</v>
      </c>
      <c r="C107" s="427">
        <v>253.45239046</v>
      </c>
    </row>
    <row r="108" spans="1:3" s="11" customFormat="1" ht="12.75" x14ac:dyDescent="0.2">
      <c r="A108" s="425"/>
      <c r="B108" s="426"/>
      <c r="C108" s="427"/>
    </row>
    <row r="109" spans="1:3" s="11" customFormat="1" ht="12.75" x14ac:dyDescent="0.2">
      <c r="A109" s="425"/>
      <c r="B109" s="426"/>
      <c r="C109" s="427"/>
    </row>
    <row r="110" spans="1:3" s="11" customFormat="1" ht="38.25" x14ac:dyDescent="0.2">
      <c r="A110" s="158">
        <v>73</v>
      </c>
      <c r="B110" s="163" t="s">
        <v>411</v>
      </c>
      <c r="C110" s="173"/>
    </row>
    <row r="111" spans="1:3" s="11" customFormat="1" ht="12.75" x14ac:dyDescent="0.2">
      <c r="A111" s="158">
        <v>74</v>
      </c>
      <c r="B111" s="163" t="s">
        <v>322</v>
      </c>
      <c r="C111" s="173"/>
    </row>
    <row r="112" spans="1:3" s="11" customFormat="1" ht="38.25" x14ac:dyDescent="0.2">
      <c r="A112" s="158">
        <v>75</v>
      </c>
      <c r="B112" s="163" t="s">
        <v>412</v>
      </c>
      <c r="C112" s="171">
        <v>524.36353279000002</v>
      </c>
    </row>
    <row r="113" spans="1:3" s="11" customFormat="1" ht="12.75" x14ac:dyDescent="0.2">
      <c r="A113" s="156" t="s">
        <v>413</v>
      </c>
      <c r="B113" s="156"/>
      <c r="C113" s="156"/>
    </row>
    <row r="114" spans="1:3" s="11" customFormat="1" ht="25.5" x14ac:dyDescent="0.2">
      <c r="A114" s="158">
        <v>76</v>
      </c>
      <c r="B114" s="163" t="s">
        <v>414</v>
      </c>
      <c r="C114" s="166"/>
    </row>
    <row r="115" spans="1:3" s="11" customFormat="1" ht="12.75" x14ac:dyDescent="0.2">
      <c r="A115" s="158">
        <v>77</v>
      </c>
      <c r="B115" s="163" t="s">
        <v>415</v>
      </c>
      <c r="C115" s="166"/>
    </row>
    <row r="116" spans="1:3" s="11" customFormat="1" ht="25.5" x14ac:dyDescent="0.2">
      <c r="A116" s="158">
        <v>78</v>
      </c>
      <c r="B116" s="163" t="s">
        <v>416</v>
      </c>
      <c r="C116" s="166"/>
    </row>
    <row r="117" spans="1:3" s="11" customFormat="1" ht="12.75" x14ac:dyDescent="0.2">
      <c r="A117" s="158">
        <v>79</v>
      </c>
      <c r="B117" s="163" t="s">
        <v>417</v>
      </c>
      <c r="C117" s="166"/>
    </row>
    <row r="118" spans="1:3" s="11" customFormat="1" ht="12.75" x14ac:dyDescent="0.2">
      <c r="A118" s="170" t="s">
        <v>418</v>
      </c>
      <c r="B118" s="170"/>
      <c r="C118" s="170"/>
    </row>
    <row r="119" spans="1:3" s="11" customFormat="1" ht="25.5" x14ac:dyDescent="0.2">
      <c r="A119" s="158">
        <v>80</v>
      </c>
      <c r="B119" s="163" t="s">
        <v>419</v>
      </c>
      <c r="C119" s="163"/>
    </row>
    <row r="120" spans="1:3" s="11" customFormat="1" ht="25.5" x14ac:dyDescent="0.2">
      <c r="A120" s="158">
        <v>81</v>
      </c>
      <c r="B120" s="163" t="s">
        <v>420</v>
      </c>
      <c r="C120" s="163"/>
    </row>
    <row r="121" spans="1:3" s="11" customFormat="1" ht="25.5" x14ac:dyDescent="0.2">
      <c r="A121" s="158">
        <v>82</v>
      </c>
      <c r="B121" s="163" t="s">
        <v>421</v>
      </c>
      <c r="C121" s="159"/>
    </row>
    <row r="122" spans="1:3" s="11" customFormat="1" ht="25.5" x14ac:dyDescent="0.2">
      <c r="A122" s="158">
        <v>83</v>
      </c>
      <c r="B122" s="163" t="s">
        <v>422</v>
      </c>
      <c r="C122" s="159"/>
    </row>
    <row r="123" spans="1:3" s="11" customFormat="1" ht="12.75" x14ac:dyDescent="0.2">
      <c r="A123" s="158">
        <v>84</v>
      </c>
      <c r="B123" s="163" t="s">
        <v>423</v>
      </c>
      <c r="C123" s="159"/>
    </row>
    <row r="124" spans="1:3" s="11" customFormat="1" ht="12.75" x14ac:dyDescent="0.2">
      <c r="A124" s="158">
        <v>85</v>
      </c>
      <c r="B124" s="163" t="s">
        <v>424</v>
      </c>
      <c r="C124" s="159"/>
    </row>
    <row r="125" spans="1:3" s="11" customFormat="1" ht="12.75" x14ac:dyDescent="0.2">
      <c r="A125" s="152" t="s">
        <v>425</v>
      </c>
      <c r="B125" s="151"/>
      <c r="C125" s="151"/>
    </row>
    <row r="126" spans="1:3" s="11" customFormat="1" ht="12.75" x14ac:dyDescent="0.2"/>
    <row r="127" spans="1:3" s="11" customFormat="1" ht="12.75" x14ac:dyDescent="0.2"/>
    <row r="128" spans="1:3" s="11" customFormat="1" ht="12.75" x14ac:dyDescent="0.2"/>
    <row r="129" s="11" customFormat="1" ht="12.75" x14ac:dyDescent="0.2"/>
    <row r="130" s="11" customFormat="1" ht="12.75" x14ac:dyDescent="0.2"/>
    <row r="131" s="11" customFormat="1" ht="12.75" x14ac:dyDescent="0.2"/>
    <row r="132" s="11" customFormat="1" ht="12.75" x14ac:dyDescent="0.2"/>
    <row r="133" s="11" customFormat="1" ht="12.75" x14ac:dyDescent="0.2"/>
    <row r="134" s="11" customFormat="1" ht="12.75" x14ac:dyDescent="0.2"/>
  </sheetData>
  <sheetProtection algorithmName="SHA-512" hashValue="HjkwQFh1NrznW26mywjRyHgvT9/UMjYOhvh3CvQKA43+H24GvXywO/TS2LOl1ogb+tqYeZK0GMyfY3qe5+ErQw==" saltValue="kmDl6n8b8z5+iEKQEDc9VQ==" spinCount="100000" sheet="1" objects="1" scenarios="1"/>
  <mergeCells count="3">
    <mergeCell ref="A107:A109"/>
    <mergeCell ref="B107:B109"/>
    <mergeCell ref="C107:C10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170B-6CE3-452E-A1BD-BCF009AA985B}">
  <sheetPr>
    <tabColor theme="7" tint="0.79998168889431442"/>
  </sheetPr>
  <dimension ref="A2:M63"/>
  <sheetViews>
    <sheetView workbookViewId="0">
      <selection activeCell="K1" sqref="K1"/>
    </sheetView>
  </sheetViews>
  <sheetFormatPr defaultRowHeight="15" x14ac:dyDescent="0.3"/>
  <cols>
    <col min="1" max="1" width="6" style="202" customWidth="1"/>
    <col min="2" max="2" width="80.5703125" style="27" customWidth="1"/>
    <col min="3" max="3" width="13" style="110" customWidth="1"/>
    <col min="4" max="16384" width="9.140625" style="27"/>
  </cols>
  <sheetData>
    <row r="2" spans="1:13" ht="15.75" customHeight="1" x14ac:dyDescent="0.3">
      <c r="A2" s="175" t="s">
        <v>428</v>
      </c>
      <c r="B2" s="175"/>
      <c r="C2" s="203"/>
      <c r="D2" s="191"/>
      <c r="E2" s="10" t="s">
        <v>212</v>
      </c>
      <c r="G2" s="191"/>
      <c r="H2" s="191"/>
      <c r="I2" s="191"/>
      <c r="J2" s="191"/>
      <c r="K2" s="191"/>
      <c r="L2" s="191"/>
      <c r="M2" s="191"/>
    </row>
    <row r="4" spans="1:13" ht="15.75" thickBot="1" x14ac:dyDescent="0.35">
      <c r="A4" s="176"/>
      <c r="B4" s="176" t="s">
        <v>429</v>
      </c>
      <c r="C4" s="204"/>
    </row>
    <row r="5" spans="1:13" ht="15.75" thickBot="1" x14ac:dyDescent="0.35">
      <c r="A5" s="197">
        <v>1</v>
      </c>
      <c r="B5" s="177" t="s">
        <v>430</v>
      </c>
      <c r="C5" s="208">
        <v>5292.6149999999998</v>
      </c>
      <c r="D5" s="192"/>
    </row>
    <row r="6" spans="1:13" ht="15.75" thickBot="1" x14ac:dyDescent="0.35">
      <c r="A6" s="197">
        <v>2</v>
      </c>
      <c r="B6" s="178" t="s">
        <v>431</v>
      </c>
      <c r="C6" s="208">
        <v>1284.2070000000001</v>
      </c>
      <c r="D6" s="190"/>
    </row>
    <row r="7" spans="1:13" ht="15.75" thickBot="1" x14ac:dyDescent="0.35">
      <c r="A7" s="197"/>
      <c r="B7" s="179" t="s">
        <v>432</v>
      </c>
      <c r="C7" s="208">
        <v>224.005</v>
      </c>
      <c r="D7" s="193"/>
    </row>
    <row r="8" spans="1:13" ht="15.75" thickBot="1" x14ac:dyDescent="0.35">
      <c r="A8" s="197"/>
      <c r="B8" s="179" t="s">
        <v>433</v>
      </c>
      <c r="C8" s="208">
        <v>0.13200000000000001</v>
      </c>
      <c r="D8" s="193"/>
    </row>
    <row r="9" spans="1:13" ht="15.75" thickBot="1" x14ac:dyDescent="0.35">
      <c r="A9" s="197"/>
      <c r="B9" s="179" t="s">
        <v>434</v>
      </c>
      <c r="C9" s="208">
        <v>724.59699999999998</v>
      </c>
      <c r="D9" s="193"/>
    </row>
    <row r="10" spans="1:13" ht="15.75" thickBot="1" x14ac:dyDescent="0.35">
      <c r="A10" s="197"/>
      <c r="B10" s="179" t="s">
        <v>441</v>
      </c>
      <c r="C10" s="208">
        <v>335.47300000000001</v>
      </c>
      <c r="D10" s="193"/>
    </row>
    <row r="11" spans="1:13" ht="30.75" thickBot="1" x14ac:dyDescent="0.35">
      <c r="A11" s="197">
        <v>3</v>
      </c>
      <c r="B11" s="177" t="s">
        <v>479</v>
      </c>
      <c r="C11" s="208">
        <v>172.88399999999999</v>
      </c>
      <c r="D11" s="192"/>
    </row>
    <row r="12" spans="1:13" ht="15.75" thickBot="1" x14ac:dyDescent="0.35">
      <c r="A12" s="197"/>
      <c r="B12" s="179" t="s">
        <v>433</v>
      </c>
      <c r="C12" s="208">
        <v>121.58</v>
      </c>
      <c r="D12" s="193"/>
    </row>
    <row r="13" spans="1:13" ht="15.75" thickBot="1" x14ac:dyDescent="0.35">
      <c r="A13" s="197"/>
      <c r="B13" s="179" t="s">
        <v>434</v>
      </c>
      <c r="C13" s="208">
        <v>51.304000000000002</v>
      </c>
      <c r="D13" s="193"/>
    </row>
    <row r="14" spans="1:13" ht="15.75" thickBot="1" x14ac:dyDescent="0.35">
      <c r="A14" s="197">
        <v>4</v>
      </c>
      <c r="B14" s="177" t="s">
        <v>435</v>
      </c>
      <c r="C14" s="208">
        <v>32549.919999999998</v>
      </c>
      <c r="D14" s="192"/>
    </row>
    <row r="15" spans="1:13" ht="15.75" thickBot="1" x14ac:dyDescent="0.35">
      <c r="A15" s="197"/>
      <c r="B15" s="179" t="s">
        <v>433</v>
      </c>
      <c r="C15" s="208">
        <v>36.850999999999999</v>
      </c>
      <c r="D15" s="193"/>
    </row>
    <row r="16" spans="1:13" ht="15.75" thickBot="1" x14ac:dyDescent="0.35">
      <c r="A16" s="197"/>
      <c r="B16" s="179" t="s">
        <v>434</v>
      </c>
      <c r="C16" s="208">
        <v>32513.069</v>
      </c>
      <c r="D16" s="193"/>
    </row>
    <row r="17" spans="1:4" ht="15.75" thickBot="1" x14ac:dyDescent="0.35">
      <c r="A17" s="197">
        <v>5</v>
      </c>
      <c r="B17" s="177" t="s">
        <v>436</v>
      </c>
      <c r="C17" s="208">
        <v>74222.153000000006</v>
      </c>
      <c r="D17" s="192"/>
    </row>
    <row r="18" spans="1:4" ht="15.75" thickBot="1" x14ac:dyDescent="0.35">
      <c r="A18" s="197"/>
      <c r="B18" s="179" t="s">
        <v>437</v>
      </c>
      <c r="C18" s="208">
        <v>1.2230000000000001</v>
      </c>
      <c r="D18" s="193"/>
    </row>
    <row r="19" spans="1:4" ht="15.75" thickBot="1" x14ac:dyDescent="0.35">
      <c r="A19" s="197"/>
      <c r="B19" s="179" t="s">
        <v>438</v>
      </c>
      <c r="C19" s="208">
        <v>74220.929999999993</v>
      </c>
      <c r="D19" s="193"/>
    </row>
    <row r="20" spans="1:4" ht="30.75" thickBot="1" x14ac:dyDescent="0.35">
      <c r="A20" s="197">
        <v>6</v>
      </c>
      <c r="B20" s="177" t="s">
        <v>439</v>
      </c>
      <c r="C20" s="208">
        <v>28724.628000000001</v>
      </c>
      <c r="D20" s="192"/>
    </row>
    <row r="21" spans="1:4" ht="15.75" thickBot="1" x14ac:dyDescent="0.35">
      <c r="A21" s="197"/>
      <c r="B21" s="179" t="s">
        <v>434</v>
      </c>
      <c r="C21" s="208">
        <v>28107.557000000001</v>
      </c>
      <c r="D21" s="193"/>
    </row>
    <row r="22" spans="1:4" ht="15.75" thickBot="1" x14ac:dyDescent="0.35">
      <c r="A22" s="197"/>
      <c r="B22" s="179" t="s">
        <v>440</v>
      </c>
      <c r="C22" s="208">
        <v>545.202</v>
      </c>
      <c r="D22" s="193"/>
    </row>
    <row r="23" spans="1:4" ht="15.75" thickBot="1" x14ac:dyDescent="0.35">
      <c r="A23" s="197"/>
      <c r="B23" s="179" t="s">
        <v>441</v>
      </c>
      <c r="C23" s="208">
        <v>71.869</v>
      </c>
      <c r="D23" s="193"/>
    </row>
    <row r="24" spans="1:4" ht="15.75" thickBot="1" x14ac:dyDescent="0.35">
      <c r="A24" s="197">
        <v>7</v>
      </c>
      <c r="B24" s="177" t="s">
        <v>442</v>
      </c>
      <c r="C24" s="208">
        <v>0</v>
      </c>
      <c r="D24" s="192"/>
    </row>
    <row r="25" spans="1:4" ht="30.75" thickBot="1" x14ac:dyDescent="0.35">
      <c r="A25" s="197">
        <v>8</v>
      </c>
      <c r="B25" s="177" t="s">
        <v>443</v>
      </c>
      <c r="C25" s="208">
        <v>44.012</v>
      </c>
      <c r="D25" s="192"/>
    </row>
    <row r="26" spans="1:4" ht="15.75" thickBot="1" x14ac:dyDescent="0.35">
      <c r="A26" s="197">
        <v>9</v>
      </c>
      <c r="B26" s="177" t="s">
        <v>444</v>
      </c>
      <c r="C26" s="208">
        <v>553.89099999999996</v>
      </c>
      <c r="D26" s="192"/>
    </row>
    <row r="27" spans="1:4" ht="15.75" thickBot="1" x14ac:dyDescent="0.35">
      <c r="A27" s="197">
        <v>10</v>
      </c>
      <c r="B27" s="177" t="s">
        <v>445</v>
      </c>
      <c r="C27" s="208">
        <v>572.80600000000004</v>
      </c>
      <c r="D27" s="192"/>
    </row>
    <row r="28" spans="1:4" ht="15.75" thickBot="1" x14ac:dyDescent="0.35">
      <c r="A28" s="197">
        <v>11</v>
      </c>
      <c r="B28" s="177" t="s">
        <v>446</v>
      </c>
      <c r="C28" s="208">
        <v>536.09299999999996</v>
      </c>
      <c r="D28" s="192"/>
    </row>
    <row r="29" spans="1:4" ht="15.75" thickBot="1" x14ac:dyDescent="0.35">
      <c r="A29" s="197"/>
      <c r="B29" s="179" t="s">
        <v>447</v>
      </c>
      <c r="C29" s="208">
        <v>9.5259999999999998</v>
      </c>
      <c r="D29" s="193"/>
    </row>
    <row r="30" spans="1:4" ht="15.75" thickBot="1" x14ac:dyDescent="0.35">
      <c r="A30" s="197"/>
      <c r="B30" s="179" t="s">
        <v>448</v>
      </c>
      <c r="C30" s="208">
        <v>526.56700000000001</v>
      </c>
      <c r="D30" s="193"/>
    </row>
    <row r="31" spans="1:4" ht="15.75" thickBot="1" x14ac:dyDescent="0.35">
      <c r="A31" s="197">
        <v>12</v>
      </c>
      <c r="B31" s="177" t="s">
        <v>449</v>
      </c>
      <c r="C31" s="208">
        <v>1989.6469999999999</v>
      </c>
      <c r="D31" s="192"/>
    </row>
    <row r="32" spans="1:4" ht="15.75" thickBot="1" x14ac:dyDescent="0.35">
      <c r="A32" s="197">
        <v>13</v>
      </c>
      <c r="B32" s="177" t="s">
        <v>450</v>
      </c>
      <c r="C32" s="208">
        <v>13.499000000000001</v>
      </c>
      <c r="D32" s="192"/>
    </row>
    <row r="33" spans="1:4" ht="15.75" thickBot="1" x14ac:dyDescent="0.35">
      <c r="A33" s="198"/>
      <c r="B33" s="180" t="s">
        <v>451</v>
      </c>
      <c r="C33" s="209">
        <v>145956.35500000001</v>
      </c>
      <c r="D33" s="194"/>
    </row>
    <row r="34" spans="1:4" ht="16.5" thickTop="1" thickBot="1" x14ac:dyDescent="0.35">
      <c r="A34" s="181"/>
      <c r="B34" s="181" t="s">
        <v>452</v>
      </c>
      <c r="C34" s="206"/>
      <c r="D34" s="195"/>
    </row>
    <row r="35" spans="1:4" ht="15.75" thickBot="1" x14ac:dyDescent="0.35">
      <c r="A35" s="197">
        <v>1</v>
      </c>
      <c r="B35" s="177" t="s">
        <v>453</v>
      </c>
      <c r="C35" s="205">
        <v>651.28499999999997</v>
      </c>
      <c r="D35" s="192"/>
    </row>
    <row r="36" spans="1:4" ht="15.75" thickBot="1" x14ac:dyDescent="0.35">
      <c r="A36" s="197"/>
      <c r="B36" s="177" t="s">
        <v>454</v>
      </c>
      <c r="C36" s="205">
        <v>319.80700000000002</v>
      </c>
      <c r="D36" s="192"/>
    </row>
    <row r="37" spans="1:4" ht="15.75" thickBot="1" x14ac:dyDescent="0.35">
      <c r="A37" s="197"/>
      <c r="B37" s="177" t="s">
        <v>455</v>
      </c>
      <c r="C37" s="205">
        <v>331.47800000000001</v>
      </c>
      <c r="D37" s="192"/>
    </row>
    <row r="38" spans="1:4" ht="15.75" thickBot="1" x14ac:dyDescent="0.35">
      <c r="A38" s="197">
        <v>2</v>
      </c>
      <c r="B38" s="177" t="s">
        <v>456</v>
      </c>
      <c r="C38" s="205">
        <v>130456.05899999999</v>
      </c>
      <c r="D38" s="192"/>
    </row>
    <row r="39" spans="1:4" ht="15.75" thickBot="1" x14ac:dyDescent="0.35">
      <c r="A39" s="197"/>
      <c r="B39" s="177" t="s">
        <v>457</v>
      </c>
      <c r="C39" s="205">
        <v>134.87299999999999</v>
      </c>
      <c r="D39" s="192"/>
    </row>
    <row r="40" spans="1:4" ht="15.75" thickBot="1" x14ac:dyDescent="0.35">
      <c r="A40" s="197"/>
      <c r="B40" s="177" t="s">
        <v>458</v>
      </c>
      <c r="C40" s="205">
        <v>121734.17200000001</v>
      </c>
      <c r="D40" s="192"/>
    </row>
    <row r="41" spans="1:4" ht="15.75" thickBot="1" x14ac:dyDescent="0.35">
      <c r="A41" s="197"/>
      <c r="B41" s="177" t="s">
        <v>459</v>
      </c>
      <c r="C41" s="205">
        <v>0.5</v>
      </c>
      <c r="D41" s="192"/>
    </row>
    <row r="42" spans="1:4" ht="15.75" thickBot="1" x14ac:dyDescent="0.35">
      <c r="A42" s="182"/>
      <c r="B42" s="177" t="s">
        <v>460</v>
      </c>
      <c r="C42" s="205">
        <v>7025.4470000000001</v>
      </c>
      <c r="D42" s="192"/>
    </row>
    <row r="43" spans="1:4" ht="15.75" thickBot="1" x14ac:dyDescent="0.35">
      <c r="A43" s="197"/>
      <c r="B43" s="177" t="s">
        <v>461</v>
      </c>
      <c r="C43" s="205">
        <v>1561.067</v>
      </c>
      <c r="D43" s="192"/>
    </row>
    <row r="44" spans="1:4" ht="15.75" thickBot="1" x14ac:dyDescent="0.35">
      <c r="A44" s="197"/>
      <c r="B44" s="177" t="s">
        <v>462</v>
      </c>
      <c r="C44" s="205">
        <v>30.966999999999999</v>
      </c>
      <c r="D44" s="192"/>
    </row>
    <row r="45" spans="1:4" ht="15.75" thickBot="1" x14ac:dyDescent="0.35">
      <c r="A45" s="197">
        <v>3</v>
      </c>
      <c r="B45" s="177" t="s">
        <v>463</v>
      </c>
      <c r="C45" s="205">
        <v>3544.9090000000001</v>
      </c>
      <c r="D45" s="192"/>
    </row>
    <row r="46" spans="1:4" ht="15.75" thickBot="1" x14ac:dyDescent="0.35">
      <c r="A46" s="197"/>
      <c r="B46" s="177" t="s">
        <v>480</v>
      </c>
      <c r="C46" s="205">
        <v>3438.2150000000001</v>
      </c>
      <c r="D46" s="192"/>
    </row>
    <row r="47" spans="1:4" ht="15.75" thickBot="1" x14ac:dyDescent="0.35">
      <c r="A47" s="197"/>
      <c r="B47" s="177" t="s">
        <v>464</v>
      </c>
      <c r="C47" s="205">
        <v>53.335999999999999</v>
      </c>
      <c r="D47" s="192"/>
    </row>
    <row r="48" spans="1:4" ht="15.75" thickBot="1" x14ac:dyDescent="0.35">
      <c r="A48" s="197"/>
      <c r="B48" s="177" t="s">
        <v>481</v>
      </c>
      <c r="C48" s="205">
        <v>53.357999999999997</v>
      </c>
      <c r="D48" s="192"/>
    </row>
    <row r="49" spans="1:4" ht="15.75" thickBot="1" x14ac:dyDescent="0.35">
      <c r="A49" s="197">
        <v>4</v>
      </c>
      <c r="B49" s="177" t="s">
        <v>465</v>
      </c>
      <c r="C49" s="205">
        <v>26.675999999999998</v>
      </c>
      <c r="D49" s="192"/>
    </row>
    <row r="50" spans="1:4" ht="15.75" thickBot="1" x14ac:dyDescent="0.35">
      <c r="A50" s="197"/>
      <c r="B50" s="177" t="s">
        <v>466</v>
      </c>
      <c r="C50" s="205">
        <v>24.058</v>
      </c>
      <c r="D50" s="192"/>
    </row>
    <row r="51" spans="1:4" ht="15.75" thickBot="1" x14ac:dyDescent="0.35">
      <c r="A51" s="197"/>
      <c r="B51" s="177" t="s">
        <v>467</v>
      </c>
      <c r="C51" s="205">
        <v>2.6179999999999999</v>
      </c>
      <c r="D51" s="192"/>
    </row>
    <row r="52" spans="1:4" ht="15.75" thickBot="1" x14ac:dyDescent="0.35">
      <c r="A52" s="197">
        <v>5</v>
      </c>
      <c r="B52" s="177" t="s">
        <v>468</v>
      </c>
      <c r="C52" s="205">
        <v>2840.9789999999998</v>
      </c>
      <c r="D52" s="192"/>
    </row>
    <row r="53" spans="1:4" ht="15.75" thickBot="1" x14ac:dyDescent="0.35">
      <c r="A53" s="197"/>
      <c r="B53" s="183" t="s">
        <v>469</v>
      </c>
      <c r="C53" s="210">
        <v>137550.97899999999</v>
      </c>
      <c r="D53" s="188"/>
    </row>
    <row r="54" spans="1:4" ht="15.75" thickBot="1" x14ac:dyDescent="0.35">
      <c r="A54" s="184"/>
      <c r="B54" s="184" t="s">
        <v>470</v>
      </c>
      <c r="C54" s="207"/>
      <c r="D54" s="196"/>
    </row>
    <row r="55" spans="1:4" ht="15.75" thickBot="1" x14ac:dyDescent="0.35">
      <c r="A55" s="197">
        <v>1</v>
      </c>
      <c r="B55" s="185" t="s">
        <v>471</v>
      </c>
      <c r="C55" s="205">
        <v>1213.117</v>
      </c>
      <c r="D55" s="192"/>
    </row>
    <row r="56" spans="1:4" ht="15.75" thickBot="1" x14ac:dyDescent="0.35">
      <c r="A56" s="197">
        <v>2</v>
      </c>
      <c r="B56" s="185" t="s">
        <v>472</v>
      </c>
      <c r="C56" s="205">
        <v>-2.1000000000000001E-2</v>
      </c>
      <c r="D56" s="192"/>
    </row>
    <row r="57" spans="1:4" ht="15.75" thickBot="1" x14ac:dyDescent="0.35">
      <c r="A57" s="197">
        <v>3</v>
      </c>
      <c r="B57" s="185" t="s">
        <v>473</v>
      </c>
      <c r="C57" s="205">
        <v>1147.502</v>
      </c>
      <c r="D57" s="192"/>
    </row>
    <row r="58" spans="1:4" ht="15.75" thickBot="1" x14ac:dyDescent="0.35">
      <c r="A58" s="197">
        <v>4</v>
      </c>
      <c r="B58" s="185" t="s">
        <v>474</v>
      </c>
      <c r="C58" s="205">
        <v>63.116</v>
      </c>
      <c r="D58" s="192"/>
    </row>
    <row r="59" spans="1:4" ht="16.5" customHeight="1" thickBot="1" x14ac:dyDescent="0.35">
      <c r="A59" s="197">
        <v>5</v>
      </c>
      <c r="B59" s="185" t="s">
        <v>475</v>
      </c>
      <c r="C59" s="205">
        <v>5981.7659999999996</v>
      </c>
      <c r="D59" s="192"/>
    </row>
    <row r="60" spans="1:4" ht="15.75" thickBot="1" x14ac:dyDescent="0.35">
      <c r="A60" s="199"/>
      <c r="B60" s="186" t="s">
        <v>476</v>
      </c>
      <c r="C60" s="211">
        <v>8405.48</v>
      </c>
      <c r="D60" s="188"/>
    </row>
    <row r="61" spans="1:4" ht="15.75" thickBot="1" x14ac:dyDescent="0.35">
      <c r="A61" s="200"/>
      <c r="B61" s="187" t="s">
        <v>477</v>
      </c>
      <c r="C61" s="211">
        <v>145956.35500000001</v>
      </c>
      <c r="D61" s="188"/>
    </row>
    <row r="62" spans="1:4" x14ac:dyDescent="0.3">
      <c r="A62" s="201"/>
      <c r="B62" s="188"/>
      <c r="C62" s="189"/>
    </row>
    <row r="63" spans="1:4" x14ac:dyDescent="0.3">
      <c r="A63" s="201"/>
      <c r="B63" s="190" t="s">
        <v>478</v>
      </c>
      <c r="C63" s="189"/>
    </row>
  </sheetData>
  <sheetProtection algorithmName="SHA-512" hashValue="mDLulp7wks/Gq/kj02o2UDH/t69peElWl4AQ0+WiUdLg1wRaSfCOYqBglxE7BfxNXtJg8RiGIs3Gmt3hxsPW1A==" saltValue="4Lh58FOpRLDbJGzryCe1q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9E29-3C6A-4085-AC4F-680ED9535CC7}">
  <sheetPr>
    <tabColor theme="4" tint="0.59999389629810485"/>
  </sheetPr>
  <dimension ref="A1:D9"/>
  <sheetViews>
    <sheetView workbookViewId="0">
      <selection activeCell="B9" sqref="B9"/>
    </sheetView>
  </sheetViews>
  <sheetFormatPr defaultColWidth="8.85546875" defaultRowHeight="17.25" x14ac:dyDescent="0.3"/>
  <cols>
    <col min="1" max="1" width="8.85546875" style="4"/>
    <col min="2" max="2" width="13.85546875" style="4" customWidth="1"/>
    <col min="3" max="16384" width="8.85546875" style="4"/>
  </cols>
  <sheetData>
    <row r="1" spans="1:4" x14ac:dyDescent="0.3">
      <c r="A1" s="319" t="s">
        <v>782</v>
      </c>
    </row>
    <row r="3" spans="1:4" x14ac:dyDescent="0.3">
      <c r="B3" s="6" t="s">
        <v>22</v>
      </c>
      <c r="C3" s="5" t="s">
        <v>25</v>
      </c>
      <c r="D3" s="4" t="s">
        <v>23</v>
      </c>
    </row>
    <row r="5" spans="1:4" x14ac:dyDescent="0.3">
      <c r="B5" s="6" t="s">
        <v>24</v>
      </c>
      <c r="C5" s="5" t="s">
        <v>25</v>
      </c>
      <c r="D5" s="4" t="s">
        <v>26</v>
      </c>
    </row>
    <row r="7" spans="1:4" x14ac:dyDescent="0.3">
      <c r="B7" s="6" t="s">
        <v>225</v>
      </c>
      <c r="C7" s="5" t="s">
        <v>25</v>
      </c>
      <c r="D7" s="4" t="s">
        <v>226</v>
      </c>
    </row>
    <row r="8" spans="1:4" x14ac:dyDescent="0.3">
      <c r="B8" s="6"/>
    </row>
    <row r="9" spans="1:4" x14ac:dyDescent="0.3">
      <c r="B9" s="6" t="s">
        <v>276</v>
      </c>
      <c r="C9" s="5" t="s">
        <v>25</v>
      </c>
      <c r="D9" s="4" t="s">
        <v>275</v>
      </c>
    </row>
  </sheetData>
  <sheetProtection algorithmName="SHA-512" hashValue="+o+DyPTVdIrftOdNioIGW6CvCTRTy/5Fsw1oIQvn29OaPk0+8bARNgsTZbD6M2B9cYyNYZBygwvtCmqem2w7zQ==" saltValue="58SNbZ8QKDhPFL4gokQ3Lg==" spinCount="100000" sheet="1" objects="1" scenarios="1"/>
  <hyperlinks>
    <hyperlink ref="B3" location="'KM1'!A1" display="EU KM1" xr:uid="{AEBE4BA6-6163-4E7E-A12F-7AA52006255B}"/>
    <hyperlink ref="B5" location="'OV1'!A1" display="EU OV1" xr:uid="{8B61BC1C-8FFB-4261-967B-184425FF9E4A}"/>
    <hyperlink ref="B7" location="'CMS1'!A1" display="EU CMS1" xr:uid="{91090CBE-6875-40F8-9276-19F790BD3828}"/>
    <hyperlink ref="B9" location="'CMS2'!A1" display="EU CMS2" xr:uid="{D6A74059-5630-455F-8C89-C7135B3EE82D}"/>
    <hyperlink ref="A1" location="'Spis treści'!A1" display="POWRÓT" xr:uid="{51FE6795-7736-4E8B-8EBA-6DE9A62DAF08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CA593-06DE-44A2-858E-5FD91D710BF0}">
  <sheetPr>
    <tabColor theme="7" tint="0.79998168889431442"/>
  </sheetPr>
  <dimension ref="A1:G54"/>
  <sheetViews>
    <sheetView workbookViewId="0"/>
  </sheetViews>
  <sheetFormatPr defaultColWidth="8.85546875" defaultRowHeight="12.75" x14ac:dyDescent="0.2"/>
  <cols>
    <col min="1" max="1" width="8.28515625" style="11" customWidth="1"/>
    <col min="2" max="2" width="55" style="11" customWidth="1"/>
    <col min="3" max="7" width="12.7109375" style="11" customWidth="1"/>
    <col min="8" max="16384" width="8.85546875" style="11"/>
  </cols>
  <sheetData>
    <row r="1" spans="1:7" ht="15" x14ac:dyDescent="0.25">
      <c r="A1" s="29" t="s">
        <v>27</v>
      </c>
      <c r="B1" s="8"/>
      <c r="C1" s="41"/>
      <c r="D1" s="42"/>
      <c r="E1" s="42"/>
      <c r="F1" s="9"/>
      <c r="G1" s="10" t="s">
        <v>212</v>
      </c>
    </row>
    <row r="2" spans="1:7" x14ac:dyDescent="0.2">
      <c r="A2" s="12"/>
      <c r="B2" s="9"/>
      <c r="C2" s="9"/>
      <c r="D2" s="9"/>
      <c r="E2" s="9"/>
      <c r="F2" s="9"/>
      <c r="G2" s="10" t="s">
        <v>0</v>
      </c>
    </row>
    <row r="3" spans="1:7" x14ac:dyDescent="0.2">
      <c r="C3" s="43"/>
      <c r="D3" s="43"/>
      <c r="E3" s="43"/>
      <c r="F3" s="43"/>
      <c r="G3" s="43"/>
    </row>
    <row r="4" spans="1:7" ht="13.5" thickBot="1" x14ac:dyDescent="0.25">
      <c r="A4" s="44"/>
      <c r="B4" s="45"/>
      <c r="C4" s="46" t="s">
        <v>1</v>
      </c>
      <c r="D4" s="46" t="s">
        <v>2</v>
      </c>
      <c r="E4" s="46" t="s">
        <v>3</v>
      </c>
      <c r="F4" s="46" t="s">
        <v>4</v>
      </c>
      <c r="G4" s="46" t="s">
        <v>5</v>
      </c>
    </row>
    <row r="5" spans="1:7" ht="13.5" thickBot="1" x14ac:dyDescent="0.25">
      <c r="A5" s="47"/>
      <c r="B5" s="47"/>
      <c r="C5" s="112">
        <v>45838</v>
      </c>
      <c r="D5" s="112">
        <v>45747</v>
      </c>
      <c r="E5" s="112">
        <v>45657</v>
      </c>
      <c r="F5" s="112">
        <v>45565</v>
      </c>
      <c r="G5" s="112">
        <v>45473</v>
      </c>
    </row>
    <row r="6" spans="1:7" x14ac:dyDescent="0.2">
      <c r="A6" s="48"/>
      <c r="B6" s="430" t="s">
        <v>28</v>
      </c>
      <c r="C6" s="430"/>
      <c r="D6" s="430"/>
      <c r="E6" s="430"/>
      <c r="F6" s="430"/>
      <c r="G6" s="430"/>
    </row>
    <row r="7" spans="1:7" x14ac:dyDescent="0.2">
      <c r="A7" s="49">
        <v>1</v>
      </c>
      <c r="B7" s="50" t="s">
        <v>29</v>
      </c>
      <c r="C7" s="51">
        <v>7026.7786287899999</v>
      </c>
      <c r="D7" s="51">
        <v>7029.2252638700002</v>
      </c>
      <c r="E7" s="51">
        <v>6688.4276892899998</v>
      </c>
      <c r="F7" s="51">
        <v>6763.85242887</v>
      </c>
      <c r="G7" s="51">
        <v>6178.9022851099999</v>
      </c>
    </row>
    <row r="8" spans="1:7" x14ac:dyDescent="0.2">
      <c r="A8" s="49">
        <v>2</v>
      </c>
      <c r="B8" s="50" t="s">
        <v>30</v>
      </c>
      <c r="C8" s="51">
        <v>7026.7786287899999</v>
      </c>
      <c r="D8" s="51">
        <v>7029.2252638700002</v>
      </c>
      <c r="E8" s="51">
        <v>6688.4276892899998</v>
      </c>
      <c r="F8" s="51">
        <v>6763.85242887</v>
      </c>
      <c r="G8" s="51">
        <v>6178.9022851099999</v>
      </c>
    </row>
    <row r="9" spans="1:7" x14ac:dyDescent="0.2">
      <c r="A9" s="49">
        <v>3</v>
      </c>
      <c r="B9" s="50" t="s">
        <v>31</v>
      </c>
      <c r="C9" s="51">
        <v>7963.0901684300006</v>
      </c>
      <c r="D9" s="51">
        <v>8041.7627941999999</v>
      </c>
      <c r="E9" s="51">
        <v>7776.3535620599996</v>
      </c>
      <c r="F9" s="51">
        <v>7928.8419405799996</v>
      </c>
      <c r="G9" s="51">
        <v>7420.95543576</v>
      </c>
    </row>
    <row r="10" spans="1:7" x14ac:dyDescent="0.2">
      <c r="A10" s="52"/>
      <c r="B10" s="429" t="s">
        <v>32</v>
      </c>
      <c r="C10" s="429"/>
      <c r="D10" s="429"/>
      <c r="E10" s="429"/>
      <c r="F10" s="429"/>
      <c r="G10" s="429"/>
    </row>
    <row r="11" spans="1:7" x14ac:dyDescent="0.2">
      <c r="A11" s="49">
        <v>4</v>
      </c>
      <c r="B11" s="50" t="s">
        <v>10</v>
      </c>
      <c r="C11" s="51">
        <f>[2]Mapping!D18/1000000</f>
        <v>46390.027588029996</v>
      </c>
      <c r="D11" s="51">
        <v>46390.027588030003</v>
      </c>
      <c r="E11" s="51">
        <v>45116.225654059999</v>
      </c>
      <c r="F11" s="51">
        <v>44208.003781170002</v>
      </c>
      <c r="G11" s="51">
        <v>43317.69343128</v>
      </c>
    </row>
    <row r="12" spans="1:7" ht="27" customHeight="1" x14ac:dyDescent="0.2">
      <c r="A12" s="49" t="s">
        <v>277</v>
      </c>
      <c r="B12" s="50" t="s">
        <v>278</v>
      </c>
      <c r="C12" s="51">
        <f>[1]C_02_00_ABS!$E$8/1000000</f>
        <v>56455.629308330004</v>
      </c>
      <c r="D12" s="51">
        <v>46390.027588030003</v>
      </c>
      <c r="E12" s="51"/>
      <c r="F12" s="51"/>
      <c r="G12" s="51"/>
    </row>
    <row r="13" spans="1:7" ht="12.95" customHeight="1" x14ac:dyDescent="0.2">
      <c r="A13" s="52"/>
      <c r="B13" s="429" t="s">
        <v>33</v>
      </c>
      <c r="C13" s="429"/>
      <c r="D13" s="429"/>
      <c r="E13" s="429"/>
      <c r="F13" s="429"/>
      <c r="G13" s="429"/>
    </row>
    <row r="14" spans="1:7" x14ac:dyDescent="0.2">
      <c r="A14" s="49">
        <v>5</v>
      </c>
      <c r="B14" s="50" t="s">
        <v>34</v>
      </c>
      <c r="C14" s="56">
        <v>0.13749282639999999</v>
      </c>
      <c r="D14" s="56">
        <v>0.1515244898</v>
      </c>
      <c r="E14" s="56">
        <v>0.14824883050000001</v>
      </c>
      <c r="F14" s="56">
        <v>0.15300063</v>
      </c>
      <c r="G14" s="56">
        <v>0.14264153500000001</v>
      </c>
    </row>
    <row r="15" spans="1:7" ht="27.75" customHeight="1" x14ac:dyDescent="0.2">
      <c r="A15" s="49" t="s">
        <v>279</v>
      </c>
      <c r="B15" s="50" t="s">
        <v>280</v>
      </c>
      <c r="C15" s="56">
        <v>0.13749282639999999</v>
      </c>
      <c r="D15" s="56">
        <v>0.1515244898</v>
      </c>
      <c r="E15" s="56"/>
      <c r="F15" s="56"/>
      <c r="G15" s="56"/>
    </row>
    <row r="16" spans="1:7" x14ac:dyDescent="0.2">
      <c r="A16" s="49">
        <v>6</v>
      </c>
      <c r="B16" s="50" t="s">
        <v>35</v>
      </c>
      <c r="C16" s="56">
        <v>0.13749282639999999</v>
      </c>
      <c r="D16" s="56">
        <v>0.1515244898</v>
      </c>
      <c r="E16" s="56">
        <v>0.14824883050000001</v>
      </c>
      <c r="F16" s="56">
        <v>0.15300063</v>
      </c>
      <c r="G16" s="56">
        <v>0.14264153500000001</v>
      </c>
    </row>
    <row r="17" spans="1:7" ht="25.5" x14ac:dyDescent="0.2">
      <c r="A17" s="49" t="s">
        <v>281</v>
      </c>
      <c r="B17" s="50" t="s">
        <v>282</v>
      </c>
      <c r="C17" s="56">
        <v>0.13749282639999999</v>
      </c>
      <c r="D17" s="56">
        <v>0.1515244898</v>
      </c>
      <c r="E17" s="56"/>
      <c r="F17" s="56"/>
      <c r="G17" s="56"/>
    </row>
    <row r="18" spans="1:7" x14ac:dyDescent="0.2">
      <c r="A18" s="49">
        <v>7</v>
      </c>
      <c r="B18" s="50" t="s">
        <v>36</v>
      </c>
      <c r="C18" s="56">
        <v>0.1558136141</v>
      </c>
      <c r="D18" s="56">
        <v>0.17335111040000001</v>
      </c>
      <c r="E18" s="56">
        <v>0.17236267990000001</v>
      </c>
      <c r="F18" s="56">
        <v>0.17935308680000001</v>
      </c>
      <c r="G18" s="56">
        <v>0.1713146488</v>
      </c>
    </row>
    <row r="19" spans="1:7" ht="25.5" x14ac:dyDescent="0.2">
      <c r="A19" s="49" t="s">
        <v>283</v>
      </c>
      <c r="B19" s="50" t="s">
        <v>284</v>
      </c>
      <c r="C19" s="56">
        <v>0.1558136141</v>
      </c>
      <c r="D19" s="56">
        <v>0.17335111040000001</v>
      </c>
      <c r="E19" s="56"/>
      <c r="F19" s="56"/>
      <c r="G19" s="56"/>
    </row>
    <row r="20" spans="1:7" ht="29.1" customHeight="1" x14ac:dyDescent="0.2">
      <c r="A20" s="52"/>
      <c r="B20" s="428" t="s">
        <v>37</v>
      </c>
      <c r="C20" s="428"/>
      <c r="D20" s="428"/>
      <c r="E20" s="428"/>
      <c r="F20" s="428"/>
      <c r="G20" s="428"/>
    </row>
    <row r="21" spans="1:7" ht="25.5" x14ac:dyDescent="0.2">
      <c r="A21" s="49" t="s">
        <v>247</v>
      </c>
      <c r="B21" s="31" t="s">
        <v>144</v>
      </c>
      <c r="C21" s="56">
        <v>0</v>
      </c>
      <c r="D21" s="56">
        <v>0</v>
      </c>
      <c r="E21" s="56">
        <v>1.4600000000000002E-2</v>
      </c>
      <c r="F21" s="56">
        <v>1.4600000000000002E-2</v>
      </c>
      <c r="G21" s="56">
        <v>1.4600000000000002E-2</v>
      </c>
    </row>
    <row r="22" spans="1:7" x14ac:dyDescent="0.2">
      <c r="A22" s="49" t="s">
        <v>248</v>
      </c>
      <c r="B22" s="31" t="s">
        <v>145</v>
      </c>
      <c r="C22" s="56">
        <v>0</v>
      </c>
      <c r="D22" s="56">
        <v>0</v>
      </c>
      <c r="E22" s="56">
        <v>8.199999999999999E-3</v>
      </c>
      <c r="F22" s="56">
        <v>8.199999999999999E-3</v>
      </c>
      <c r="G22" s="56">
        <v>8.199999999999999E-3</v>
      </c>
    </row>
    <row r="23" spans="1:7" x14ac:dyDescent="0.2">
      <c r="A23" s="49" t="s">
        <v>249</v>
      </c>
      <c r="B23" s="31" t="s">
        <v>146</v>
      </c>
      <c r="C23" s="56">
        <v>0</v>
      </c>
      <c r="D23" s="56">
        <v>0</v>
      </c>
      <c r="E23" s="56">
        <v>1.0999999999999996E-2</v>
      </c>
      <c r="F23" s="56">
        <v>1.0999999999999996E-2</v>
      </c>
      <c r="G23" s="56">
        <v>1.0999999999999996E-2</v>
      </c>
    </row>
    <row r="24" spans="1:7" x14ac:dyDescent="0.2">
      <c r="A24" s="49" t="s">
        <v>285</v>
      </c>
      <c r="B24" s="31" t="s">
        <v>39</v>
      </c>
      <c r="C24" s="56">
        <v>0.08</v>
      </c>
      <c r="D24" s="56">
        <v>0.08</v>
      </c>
      <c r="E24" s="56">
        <v>9.4600000000000004E-2</v>
      </c>
      <c r="F24" s="56">
        <v>9.4600000000000004E-2</v>
      </c>
      <c r="G24" s="56">
        <v>9.4600000000000004E-2</v>
      </c>
    </row>
    <row r="25" spans="1:7" ht="12.95" customHeight="1" x14ac:dyDescent="0.2">
      <c r="A25" s="52"/>
      <c r="B25" s="428" t="s">
        <v>40</v>
      </c>
      <c r="C25" s="428"/>
      <c r="D25" s="428"/>
      <c r="E25" s="428"/>
      <c r="F25" s="428"/>
      <c r="G25" s="428"/>
    </row>
    <row r="26" spans="1:7" x14ac:dyDescent="0.2">
      <c r="A26" s="49">
        <v>8</v>
      </c>
      <c r="B26" s="50" t="s">
        <v>41</v>
      </c>
      <c r="C26" s="56">
        <v>2.5000000000000001E-2</v>
      </c>
      <c r="D26" s="56">
        <v>2.5000000000016967E-2</v>
      </c>
      <c r="E26" s="56">
        <v>2.499999999995383E-2</v>
      </c>
      <c r="F26" s="56">
        <v>2.4999999999958843E-2</v>
      </c>
      <c r="G26" s="56">
        <v>2.5000000000012089E-2</v>
      </c>
    </row>
    <row r="27" spans="1:7" ht="38.25" x14ac:dyDescent="0.2">
      <c r="A27" s="49" t="s">
        <v>42</v>
      </c>
      <c r="B27" s="50" t="s">
        <v>43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">
      <c r="A28" s="49">
        <v>9</v>
      </c>
      <c r="B28" s="50" t="s">
        <v>44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">
      <c r="A29" s="49" t="s">
        <v>286</v>
      </c>
      <c r="B29" s="50" t="s">
        <v>45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">
      <c r="A30" s="49">
        <v>10</v>
      </c>
      <c r="B30" s="50" t="s">
        <v>46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2">
      <c r="A31" s="49" t="s">
        <v>287</v>
      </c>
      <c r="B31" s="31" t="s">
        <v>48</v>
      </c>
      <c r="C31" s="56">
        <v>2.500000000075333E-3</v>
      </c>
      <c r="D31" s="56">
        <v>2.4999999999338355E-3</v>
      </c>
      <c r="E31" s="56">
        <v>2.5000000000415536E-3</v>
      </c>
      <c r="F31" s="56">
        <v>2.5000000000899585E-3</v>
      </c>
      <c r="G31" s="56">
        <v>2.4999999998803028E-3</v>
      </c>
    </row>
    <row r="32" spans="1:7" x14ac:dyDescent="0.2">
      <c r="A32" s="49">
        <v>11</v>
      </c>
      <c r="B32" s="50" t="s">
        <v>49</v>
      </c>
      <c r="C32" s="56">
        <v>2.7500000000045981E-2</v>
      </c>
      <c r="D32" s="56">
        <v>2.7499999999950803E-2</v>
      </c>
      <c r="E32" s="56">
        <v>2.7499999999995382E-2</v>
      </c>
      <c r="F32" s="56">
        <v>2.7500000000057902E-2</v>
      </c>
      <c r="G32" s="56">
        <v>2.7499999999892392E-2</v>
      </c>
    </row>
    <row r="33" spans="1:7" x14ac:dyDescent="0.2">
      <c r="A33" s="49" t="s">
        <v>288</v>
      </c>
      <c r="B33" s="50" t="s">
        <v>50</v>
      </c>
      <c r="C33" s="56">
        <v>0.1075</v>
      </c>
      <c r="D33" s="56">
        <v>0.1075</v>
      </c>
      <c r="E33" s="56">
        <v>0.1221</v>
      </c>
      <c r="F33" s="56">
        <v>0.1221</v>
      </c>
      <c r="G33" s="56">
        <v>0.1221</v>
      </c>
    </row>
    <row r="34" spans="1:7" ht="25.5" x14ac:dyDescent="0.2">
      <c r="A34" s="49">
        <v>12</v>
      </c>
      <c r="B34" s="50" t="s">
        <v>51</v>
      </c>
      <c r="C34" s="58">
        <v>7.5813614137567889E-2</v>
      </c>
      <c r="D34" s="58">
        <v>9.1524489838534784E-2</v>
      </c>
      <c r="E34" s="58">
        <v>7.7248830488912359E-2</v>
      </c>
      <c r="F34" s="58">
        <v>8.2000629984429918E-2</v>
      </c>
      <c r="G34" s="58">
        <v>7.1641535032635248E-2</v>
      </c>
    </row>
    <row r="35" spans="1:7" x14ac:dyDescent="0.2">
      <c r="A35" s="52"/>
      <c r="B35" s="429" t="s">
        <v>52</v>
      </c>
      <c r="C35" s="429"/>
      <c r="D35" s="429"/>
      <c r="E35" s="429"/>
      <c r="F35" s="429"/>
      <c r="G35" s="429"/>
    </row>
    <row r="36" spans="1:7" x14ac:dyDescent="0.2">
      <c r="A36" s="49">
        <v>13</v>
      </c>
      <c r="B36" s="53" t="s">
        <v>53</v>
      </c>
      <c r="C36" s="51">
        <v>151075.51987126001</v>
      </c>
      <c r="D36" s="51">
        <v>147397.16885754</v>
      </c>
      <c r="E36" s="51">
        <v>144076.5069138</v>
      </c>
      <c r="F36" s="51">
        <v>140417.29458613001</v>
      </c>
      <c r="G36" s="51">
        <v>140174.1639816</v>
      </c>
    </row>
    <row r="37" spans="1:7" x14ac:dyDescent="0.2">
      <c r="A37" s="30">
        <v>14</v>
      </c>
      <c r="B37" s="54" t="s">
        <v>54</v>
      </c>
      <c r="C37" s="93">
        <v>4.6511695800000002E-2</v>
      </c>
      <c r="D37" s="93">
        <v>4.7689011400000002E-2</v>
      </c>
      <c r="E37" s="93">
        <v>4.6422750200000001E-2</v>
      </c>
      <c r="F37" s="93">
        <v>4.81696535E-2</v>
      </c>
      <c r="G37" s="93">
        <v>4.4057986100000002E-2</v>
      </c>
    </row>
    <row r="38" spans="1:7" ht="26.45" customHeight="1" x14ac:dyDescent="0.2">
      <c r="A38" s="52"/>
      <c r="B38" s="428" t="s">
        <v>55</v>
      </c>
      <c r="C38" s="428"/>
      <c r="D38" s="428"/>
      <c r="E38" s="428"/>
      <c r="F38" s="428"/>
      <c r="G38" s="428"/>
    </row>
    <row r="39" spans="1:7" ht="25.5" x14ac:dyDescent="0.2">
      <c r="A39" s="30" t="s">
        <v>289</v>
      </c>
      <c r="B39" s="31" t="s">
        <v>56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</row>
    <row r="40" spans="1:7" ht="25.5" x14ac:dyDescent="0.2">
      <c r="A40" s="30" t="s">
        <v>290</v>
      </c>
      <c r="B40" s="31" t="s">
        <v>38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</row>
    <row r="41" spans="1:7" x14ac:dyDescent="0.2">
      <c r="A41" s="30" t="s">
        <v>291</v>
      </c>
      <c r="B41" s="31" t="s">
        <v>57</v>
      </c>
      <c r="C41" s="57">
        <v>0.03</v>
      </c>
      <c r="D41" s="57">
        <v>0.03</v>
      </c>
      <c r="E41" s="57">
        <v>0.03</v>
      </c>
      <c r="F41" s="57">
        <v>0.03</v>
      </c>
      <c r="G41" s="57">
        <v>0.03</v>
      </c>
    </row>
    <row r="42" spans="1:7" ht="29.1" customHeight="1" x14ac:dyDescent="0.2">
      <c r="A42" s="52"/>
      <c r="B42" s="431" t="s">
        <v>147</v>
      </c>
      <c r="C42" s="431"/>
      <c r="D42" s="431"/>
      <c r="E42" s="431"/>
      <c r="F42" s="431"/>
      <c r="G42" s="431"/>
    </row>
    <row r="43" spans="1:7" x14ac:dyDescent="0.2">
      <c r="A43" s="30" t="s">
        <v>292</v>
      </c>
      <c r="B43" s="31" t="s">
        <v>58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</row>
    <row r="44" spans="1:7" x14ac:dyDescent="0.2">
      <c r="A44" s="30" t="s">
        <v>293</v>
      </c>
      <c r="B44" s="31" t="s">
        <v>59</v>
      </c>
      <c r="C44" s="57">
        <v>0.03</v>
      </c>
      <c r="D44" s="57">
        <v>0.03</v>
      </c>
      <c r="E44" s="57">
        <v>0.03</v>
      </c>
      <c r="F44" s="57">
        <v>0.03</v>
      </c>
      <c r="G44" s="57">
        <v>0.03</v>
      </c>
    </row>
    <row r="45" spans="1:7" x14ac:dyDescent="0.2">
      <c r="A45" s="52"/>
      <c r="B45" s="429" t="s">
        <v>60</v>
      </c>
      <c r="C45" s="429"/>
      <c r="D45" s="429"/>
      <c r="E45" s="429"/>
      <c r="F45" s="429"/>
      <c r="G45" s="429"/>
    </row>
    <row r="46" spans="1:7" ht="25.5" x14ac:dyDescent="0.2">
      <c r="A46" s="49">
        <v>15</v>
      </c>
      <c r="B46" s="53" t="s">
        <v>61</v>
      </c>
      <c r="C46" s="51">
        <v>61125.040207999999</v>
      </c>
      <c r="D46" s="51">
        <v>57777.915518000002</v>
      </c>
      <c r="E46" s="51">
        <v>53576.335229999997</v>
      </c>
      <c r="F46" s="51">
        <v>49336.712083999999</v>
      </c>
      <c r="G46" s="51">
        <v>49937.779700999999</v>
      </c>
    </row>
    <row r="47" spans="1:7" x14ac:dyDescent="0.2">
      <c r="A47" s="30" t="s">
        <v>294</v>
      </c>
      <c r="B47" s="54" t="s">
        <v>62</v>
      </c>
      <c r="C47" s="51">
        <v>16705.238885999999</v>
      </c>
      <c r="D47" s="51">
        <v>16119.312219000001</v>
      </c>
      <c r="E47" s="51">
        <v>16392.143445000002</v>
      </c>
      <c r="F47" s="51">
        <v>15468.155326</v>
      </c>
      <c r="G47" s="51">
        <v>16916.430539000001</v>
      </c>
    </row>
    <row r="48" spans="1:7" x14ac:dyDescent="0.2">
      <c r="A48" s="30" t="s">
        <v>295</v>
      </c>
      <c r="B48" s="54" t="s">
        <v>63</v>
      </c>
      <c r="C48" s="51">
        <v>1929.506621</v>
      </c>
      <c r="D48" s="51">
        <v>2297.6286460000001</v>
      </c>
      <c r="E48" s="51">
        <v>1952.100717</v>
      </c>
      <c r="F48" s="51">
        <v>1942.5292649999999</v>
      </c>
      <c r="G48" s="51">
        <v>2115.1616120000003</v>
      </c>
    </row>
    <row r="49" spans="1:7" ht="26.25" thickBot="1" x14ac:dyDescent="0.25">
      <c r="A49" s="49">
        <v>16</v>
      </c>
      <c r="B49" s="53" t="s">
        <v>64</v>
      </c>
      <c r="C49" s="51">
        <v>14775.732265000001</v>
      </c>
      <c r="D49" s="51">
        <v>13821.683573</v>
      </c>
      <c r="E49" s="51">
        <v>14440.042728</v>
      </c>
      <c r="F49" s="51">
        <v>13525.626061000001</v>
      </c>
      <c r="G49" s="51">
        <v>14801.268926999999</v>
      </c>
    </row>
    <row r="50" spans="1:7" ht="13.5" thickBot="1" x14ac:dyDescent="0.25">
      <c r="A50" s="52">
        <v>17</v>
      </c>
      <c r="B50" s="94" t="s">
        <v>296</v>
      </c>
      <c r="C50" s="95">
        <v>4.1368535319762039</v>
      </c>
      <c r="D50" s="96">
        <v>4.18023717681299</v>
      </c>
      <c r="E50" s="96">
        <v>3.7102615441789988</v>
      </c>
      <c r="F50" s="96">
        <v>3.6476472040180261</v>
      </c>
      <c r="G50" s="96">
        <v>3.3738850329180292</v>
      </c>
    </row>
    <row r="51" spans="1:7" ht="13.5" thickBot="1" x14ac:dyDescent="0.25">
      <c r="A51" s="49">
        <v>18</v>
      </c>
      <c r="B51" s="53" t="s">
        <v>65</v>
      </c>
      <c r="C51" s="97">
        <v>127411.4068725</v>
      </c>
      <c r="D51" s="98">
        <v>125035.89450775</v>
      </c>
      <c r="E51" s="98">
        <v>121712.42078985002</v>
      </c>
      <c r="F51" s="98">
        <v>118034.18999589002</v>
      </c>
      <c r="G51" s="98">
        <v>112882.44921470499</v>
      </c>
    </row>
    <row r="52" spans="1:7" ht="13.5" thickBot="1" x14ac:dyDescent="0.25">
      <c r="A52" s="49">
        <v>19</v>
      </c>
      <c r="B52" s="55" t="s">
        <v>66</v>
      </c>
      <c r="C52" s="97">
        <v>61808.784680850011</v>
      </c>
      <c r="D52" s="98">
        <v>62209.185655143498</v>
      </c>
      <c r="E52" s="98">
        <v>61992.439710600513</v>
      </c>
      <c r="F52" s="98">
        <v>62840.905311886032</v>
      </c>
      <c r="G52" s="98">
        <v>58427.067102236004</v>
      </c>
    </row>
    <row r="53" spans="1:7" ht="13.5" thickBot="1" x14ac:dyDescent="0.25">
      <c r="A53" s="52">
        <v>20</v>
      </c>
      <c r="B53" s="94" t="s">
        <v>67</v>
      </c>
      <c r="C53" s="95">
        <v>2.0613802314733976</v>
      </c>
      <c r="D53" s="96">
        <v>2.0099265597348634</v>
      </c>
      <c r="E53" s="96">
        <v>1.9633429714662056</v>
      </c>
      <c r="F53" s="96">
        <v>1.878301870574173</v>
      </c>
      <c r="G53" s="96">
        <v>1.9320232011164049</v>
      </c>
    </row>
    <row r="54" spans="1:7" x14ac:dyDescent="0.2">
      <c r="A54" s="10"/>
      <c r="B54" s="9"/>
      <c r="C54" s="9"/>
      <c r="D54" s="9"/>
      <c r="E54" s="9"/>
      <c r="F54" s="9"/>
      <c r="G54" s="9"/>
    </row>
  </sheetData>
  <sheetProtection algorithmName="SHA-512" hashValue="OTGwgZwUX7fFexD9Gl2F84iKPuRde13G3/yFpTdPKudbTl0Gm0SKD7LTYeaAljQlmesOjbtlYZ6EMaCsJR9xtQ==" saltValue="Zi1nWcPNs46dK6QZTs7jGg==" spinCount="100000" sheet="1" objects="1" scenarios="1"/>
  <mergeCells count="9">
    <mergeCell ref="B38:G38"/>
    <mergeCell ref="B45:G45"/>
    <mergeCell ref="B6:G6"/>
    <mergeCell ref="B10:G10"/>
    <mergeCell ref="B13:G13"/>
    <mergeCell ref="B20:G20"/>
    <mergeCell ref="B25:G25"/>
    <mergeCell ref="B35:G35"/>
    <mergeCell ref="B42:G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F7EA-826E-4263-AEAD-76187141CA6D}">
  <sheetPr>
    <tabColor theme="7" tint="0.79998168889431442"/>
  </sheetPr>
  <dimension ref="A1:F44"/>
  <sheetViews>
    <sheetView workbookViewId="0"/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6" width="16.7109375" style="9" customWidth="1"/>
    <col min="7" max="16384" width="8.85546875" style="9"/>
  </cols>
  <sheetData>
    <row r="1" spans="1:6" x14ac:dyDescent="0.2">
      <c r="A1" s="2"/>
      <c r="B1" s="2"/>
      <c r="C1" s="2"/>
      <c r="D1" s="2"/>
      <c r="E1" s="2"/>
      <c r="F1" s="2"/>
    </row>
    <row r="2" spans="1:6" ht="15" x14ac:dyDescent="0.25">
      <c r="A2" s="2"/>
      <c r="B2" s="29" t="s">
        <v>68</v>
      </c>
      <c r="C2" s="8"/>
      <c r="D2" s="13"/>
      <c r="E2" s="8"/>
      <c r="F2" s="40"/>
    </row>
    <row r="3" spans="1:6" x14ac:dyDescent="0.2">
      <c r="A3" s="2"/>
      <c r="B3" s="2"/>
      <c r="C3" s="2"/>
      <c r="D3" s="2"/>
      <c r="E3" s="2"/>
      <c r="F3" s="1"/>
    </row>
    <row r="4" spans="1:6" x14ac:dyDescent="0.2">
      <c r="A4" s="2"/>
      <c r="B4" s="2"/>
      <c r="C4" s="2"/>
      <c r="D4" s="2"/>
      <c r="E4" s="2"/>
      <c r="F4" s="1" t="s">
        <v>210</v>
      </c>
    </row>
    <row r="5" spans="1:6" ht="38.25" x14ac:dyDescent="0.2">
      <c r="A5" s="2"/>
      <c r="B5" s="432"/>
      <c r="C5" s="432"/>
      <c r="D5" s="435" t="s">
        <v>148</v>
      </c>
      <c r="E5" s="435"/>
      <c r="F5" s="30" t="s">
        <v>69</v>
      </c>
    </row>
    <row r="6" spans="1:6" ht="13.5" thickBot="1" x14ac:dyDescent="0.25">
      <c r="A6" s="2"/>
      <c r="B6" s="433"/>
      <c r="C6" s="433"/>
      <c r="D6" s="30" t="s">
        <v>1</v>
      </c>
      <c r="E6" s="30" t="s">
        <v>2</v>
      </c>
      <c r="F6" s="30" t="s">
        <v>3</v>
      </c>
    </row>
    <row r="7" spans="1:6" ht="13.5" thickBot="1" x14ac:dyDescent="0.25">
      <c r="A7" s="2"/>
      <c r="B7" s="434"/>
      <c r="C7" s="434"/>
      <c r="D7" s="112">
        <v>45811</v>
      </c>
      <c r="E7" s="112">
        <v>45747</v>
      </c>
      <c r="F7" s="112">
        <v>45838</v>
      </c>
    </row>
    <row r="8" spans="1:6" ht="25.5" x14ac:dyDescent="0.2">
      <c r="A8" s="2"/>
      <c r="B8" s="37">
        <v>1</v>
      </c>
      <c r="C8" s="38" t="s">
        <v>70</v>
      </c>
      <c r="D8" s="39">
        <v>33660.633743320002</v>
      </c>
      <c r="E8" s="39">
        <v>33012.891822809994</v>
      </c>
      <c r="F8" s="39">
        <v>2692.8506994656004</v>
      </c>
    </row>
    <row r="9" spans="1:6" ht="12.75" x14ac:dyDescent="0.2">
      <c r="A9" s="2"/>
      <c r="B9" s="30">
        <v>2</v>
      </c>
      <c r="C9" s="33" t="s">
        <v>193</v>
      </c>
      <c r="D9" s="32">
        <v>24770.830714789998</v>
      </c>
      <c r="E9" s="32">
        <v>23673.041012379999</v>
      </c>
      <c r="F9" s="32">
        <v>1981.6664571831998</v>
      </c>
    </row>
    <row r="10" spans="1:6" ht="12.75" x14ac:dyDescent="0.2">
      <c r="A10" s="2"/>
      <c r="B10" s="30">
        <v>3</v>
      </c>
      <c r="C10" s="33" t="s">
        <v>72</v>
      </c>
      <c r="D10" s="32">
        <v>0</v>
      </c>
      <c r="E10" s="32">
        <v>0</v>
      </c>
      <c r="F10" s="32">
        <v>0</v>
      </c>
    </row>
    <row r="11" spans="1:6" ht="12.75" x14ac:dyDescent="0.2">
      <c r="A11" s="2"/>
      <c r="B11" s="30">
        <v>4</v>
      </c>
      <c r="C11" s="33" t="s">
        <v>73</v>
      </c>
      <c r="D11" s="32">
        <v>0</v>
      </c>
      <c r="E11" s="32">
        <v>0</v>
      </c>
      <c r="F11" s="32">
        <v>0</v>
      </c>
    </row>
    <row r="12" spans="1:6" ht="25.5" x14ac:dyDescent="0.2">
      <c r="A12" s="2"/>
      <c r="B12" s="30" t="s">
        <v>74</v>
      </c>
      <c r="C12" s="33" t="s">
        <v>75</v>
      </c>
      <c r="D12" s="32">
        <v>0</v>
      </c>
      <c r="E12" s="32">
        <v>0</v>
      </c>
      <c r="F12" s="32">
        <v>0</v>
      </c>
    </row>
    <row r="13" spans="1:6" ht="12.75" x14ac:dyDescent="0.2">
      <c r="A13" s="2"/>
      <c r="B13" s="30">
        <v>5</v>
      </c>
      <c r="C13" s="33" t="s">
        <v>194</v>
      </c>
      <c r="D13" s="32">
        <v>8466.479063159999</v>
      </c>
      <c r="E13" s="32">
        <v>8895.0960340599995</v>
      </c>
      <c r="F13" s="32">
        <v>677.31832505279988</v>
      </c>
    </row>
    <row r="14" spans="1:6" ht="12.75" x14ac:dyDescent="0.2">
      <c r="A14" s="2"/>
      <c r="B14" s="101">
        <v>6</v>
      </c>
      <c r="C14" s="102" t="s">
        <v>76</v>
      </c>
      <c r="D14" s="103">
        <v>250.85930630000001</v>
      </c>
      <c r="E14" s="103">
        <v>200.26210881</v>
      </c>
      <c r="F14" s="103">
        <v>20.068744504000001</v>
      </c>
    </row>
    <row r="15" spans="1:6" ht="12.75" x14ac:dyDescent="0.2">
      <c r="A15" s="2"/>
      <c r="B15" s="30">
        <v>7</v>
      </c>
      <c r="C15" s="33" t="s">
        <v>71</v>
      </c>
      <c r="D15" s="32">
        <v>189.22919653</v>
      </c>
      <c r="E15" s="32">
        <v>139.29810616</v>
      </c>
      <c r="F15" s="32">
        <v>15.138335722400001</v>
      </c>
    </row>
    <row r="16" spans="1:6" ht="12.75" x14ac:dyDescent="0.2">
      <c r="A16" s="2"/>
      <c r="B16" s="30">
        <v>8</v>
      </c>
      <c r="C16" s="33" t="s">
        <v>77</v>
      </c>
      <c r="D16" s="32">
        <v>0</v>
      </c>
      <c r="E16" s="32">
        <v>0</v>
      </c>
      <c r="F16" s="32">
        <v>0</v>
      </c>
    </row>
    <row r="17" spans="1:6" ht="12.75" x14ac:dyDescent="0.2">
      <c r="A17" s="2"/>
      <c r="B17" s="30" t="s">
        <v>42</v>
      </c>
      <c r="C17" s="33" t="s">
        <v>78</v>
      </c>
      <c r="D17" s="32">
        <v>17.101158219999999</v>
      </c>
      <c r="E17" s="32">
        <v>13.3921455</v>
      </c>
      <c r="F17" s="32">
        <v>1.3680926575999999</v>
      </c>
    </row>
    <row r="18" spans="1:6" ht="12.75" x14ac:dyDescent="0.2">
      <c r="A18" s="2"/>
      <c r="B18" s="30">
        <v>9</v>
      </c>
      <c r="C18" s="33" t="s">
        <v>79</v>
      </c>
      <c r="D18" s="32">
        <v>44.528951550000016</v>
      </c>
      <c r="E18" s="32">
        <v>47.57185715</v>
      </c>
      <c r="F18" s="32">
        <v>3.5623161240000014</v>
      </c>
    </row>
    <row r="19" spans="1:6" ht="25.5" x14ac:dyDescent="0.2">
      <c r="A19" s="2"/>
      <c r="B19" s="101">
        <v>10</v>
      </c>
      <c r="C19" s="104" t="s">
        <v>195</v>
      </c>
      <c r="D19" s="103">
        <v>350.22574473000003</v>
      </c>
      <c r="E19" s="103">
        <v>248.59801977000001</v>
      </c>
      <c r="F19" s="103">
        <v>28.018059578400003</v>
      </c>
    </row>
    <row r="20" spans="1:6" ht="12.75" x14ac:dyDescent="0.2">
      <c r="A20" s="2"/>
      <c r="B20" s="30" t="s">
        <v>47</v>
      </c>
      <c r="C20" s="33" t="s">
        <v>196</v>
      </c>
      <c r="D20" s="32">
        <v>0</v>
      </c>
      <c r="E20" s="32">
        <v>0</v>
      </c>
      <c r="F20" s="32">
        <v>0</v>
      </c>
    </row>
    <row r="21" spans="1:6" ht="12.75" x14ac:dyDescent="0.2">
      <c r="A21" s="2"/>
      <c r="B21" s="30" t="s">
        <v>197</v>
      </c>
      <c r="C21" s="33" t="s">
        <v>198</v>
      </c>
      <c r="D21" s="32">
        <v>350.22574473000003</v>
      </c>
      <c r="E21" s="32">
        <v>248.59801977000001</v>
      </c>
      <c r="F21" s="32">
        <v>28.018059578400003</v>
      </c>
    </row>
    <row r="22" spans="1:6" ht="12.75" x14ac:dyDescent="0.2">
      <c r="A22" s="2"/>
      <c r="B22" s="30" t="s">
        <v>199</v>
      </c>
      <c r="C22" s="33" t="s">
        <v>200</v>
      </c>
      <c r="D22" s="32">
        <v>0</v>
      </c>
      <c r="E22" s="32">
        <v>0</v>
      </c>
      <c r="F22" s="32">
        <v>0</v>
      </c>
    </row>
    <row r="23" spans="1:6" ht="12.75" x14ac:dyDescent="0.2">
      <c r="A23" s="2"/>
      <c r="B23" s="101">
        <v>15</v>
      </c>
      <c r="C23" s="102" t="s">
        <v>80</v>
      </c>
      <c r="D23" s="103">
        <v>0</v>
      </c>
      <c r="E23" s="103">
        <v>0</v>
      </c>
      <c r="F23" s="103">
        <v>0</v>
      </c>
    </row>
    <row r="24" spans="1:6" ht="25.5" x14ac:dyDescent="0.2">
      <c r="A24" s="2"/>
      <c r="B24" s="37">
        <v>16</v>
      </c>
      <c r="C24" s="38" t="s">
        <v>81</v>
      </c>
      <c r="D24" s="39">
        <v>4592.5221051100007</v>
      </c>
      <c r="E24" s="39">
        <v>4105.3959591399998</v>
      </c>
      <c r="F24" s="39">
        <v>367.40176840880008</v>
      </c>
    </row>
    <row r="25" spans="1:6" ht="12.75" x14ac:dyDescent="0.2">
      <c r="A25" s="2"/>
      <c r="B25" s="30">
        <v>17</v>
      </c>
      <c r="C25" s="33" t="s">
        <v>82</v>
      </c>
      <c r="D25" s="32"/>
      <c r="E25" s="32"/>
      <c r="F25" s="32"/>
    </row>
    <row r="26" spans="1:6" ht="12.75" x14ac:dyDescent="0.2">
      <c r="A26" s="2"/>
      <c r="B26" s="30">
        <v>18</v>
      </c>
      <c r="C26" s="33" t="s">
        <v>83</v>
      </c>
      <c r="D26" s="32"/>
      <c r="E26" s="32"/>
      <c r="F26" s="32"/>
    </row>
    <row r="27" spans="1:6" ht="12.75" x14ac:dyDescent="0.2">
      <c r="A27" s="2"/>
      <c r="B27" s="30">
        <v>19</v>
      </c>
      <c r="C27" s="33" t="s">
        <v>84</v>
      </c>
      <c r="D27" s="32">
        <v>4592.5221051100007</v>
      </c>
      <c r="E27" s="32">
        <v>4105.3959591399998</v>
      </c>
      <c r="F27" s="32">
        <v>367.40176840880008</v>
      </c>
    </row>
    <row r="28" spans="1:6" ht="12.75" x14ac:dyDescent="0.2">
      <c r="A28" s="2"/>
      <c r="B28" s="30" t="s">
        <v>85</v>
      </c>
      <c r="C28" s="33" t="s">
        <v>86</v>
      </c>
      <c r="D28" s="32">
        <v>370.1262625</v>
      </c>
      <c r="E28" s="32">
        <v>279.56855024999999</v>
      </c>
      <c r="F28" s="32">
        <v>29.610101</v>
      </c>
    </row>
    <row r="29" spans="1:6" ht="25.5" x14ac:dyDescent="0.2">
      <c r="A29" s="2"/>
      <c r="B29" s="37">
        <v>20</v>
      </c>
      <c r="C29" s="38" t="s">
        <v>87</v>
      </c>
      <c r="D29" s="39">
        <v>379.59389199999998</v>
      </c>
      <c r="E29" s="39">
        <v>261.02634449999999</v>
      </c>
      <c r="F29" s="39">
        <v>30.367511359999998</v>
      </c>
    </row>
    <row r="30" spans="1:6" ht="12.75" x14ac:dyDescent="0.2">
      <c r="A30" s="2"/>
      <c r="B30" s="30">
        <v>21</v>
      </c>
      <c r="C30" s="33" t="s">
        <v>201</v>
      </c>
      <c r="D30" s="32">
        <v>0</v>
      </c>
      <c r="E30" s="32">
        <v>0</v>
      </c>
      <c r="F30" s="32">
        <v>0</v>
      </c>
    </row>
    <row r="31" spans="1:6" ht="12.75" x14ac:dyDescent="0.2">
      <c r="A31" s="2"/>
      <c r="B31" s="30" t="s">
        <v>202</v>
      </c>
      <c r="C31" s="33" t="s">
        <v>203</v>
      </c>
      <c r="D31" s="32">
        <v>379.59389199999998</v>
      </c>
      <c r="E31" s="32">
        <v>0</v>
      </c>
      <c r="F31" s="32">
        <v>30.367511359999998</v>
      </c>
    </row>
    <row r="32" spans="1:6" ht="12.75" x14ac:dyDescent="0.2">
      <c r="A32" s="2"/>
      <c r="B32" s="30">
        <v>22</v>
      </c>
      <c r="C32" s="33" t="s">
        <v>88</v>
      </c>
      <c r="D32" s="32">
        <v>0</v>
      </c>
      <c r="E32" s="32">
        <v>0</v>
      </c>
      <c r="F32" s="32">
        <v>0</v>
      </c>
    </row>
    <row r="33" spans="1:6" ht="12.75" x14ac:dyDescent="0.2">
      <c r="A33" s="2"/>
      <c r="B33" s="37" t="s">
        <v>89</v>
      </c>
      <c r="C33" s="38" t="s">
        <v>90</v>
      </c>
      <c r="D33" s="39">
        <v>0</v>
      </c>
      <c r="E33" s="39">
        <v>0</v>
      </c>
      <c r="F33" s="39">
        <v>0</v>
      </c>
    </row>
    <row r="34" spans="1:6" ht="12.75" x14ac:dyDescent="0.2">
      <c r="A34" s="2"/>
      <c r="B34" s="37">
        <v>23</v>
      </c>
      <c r="C34" s="38" t="s">
        <v>204</v>
      </c>
      <c r="D34" s="39">
        <v>0</v>
      </c>
      <c r="E34" s="39">
        <v>0</v>
      </c>
      <c r="F34" s="39">
        <v>0</v>
      </c>
    </row>
    <row r="35" spans="1:6" ht="12.75" x14ac:dyDescent="0.2">
      <c r="A35" s="2"/>
      <c r="B35" s="37">
        <v>24</v>
      </c>
      <c r="C35" s="38" t="s">
        <v>91</v>
      </c>
      <c r="D35" s="39">
        <v>12242.8023655</v>
      </c>
      <c r="E35" s="39">
        <v>8841.4218832499992</v>
      </c>
      <c r="F35" s="39">
        <v>979.42418924000003</v>
      </c>
    </row>
    <row r="36" spans="1:6" ht="12.75" x14ac:dyDescent="0.2">
      <c r="A36" s="2"/>
      <c r="B36" s="30" t="s">
        <v>205</v>
      </c>
      <c r="C36" s="31" t="s">
        <v>206</v>
      </c>
      <c r="D36" s="32">
        <v>0</v>
      </c>
      <c r="E36" s="32">
        <v>0</v>
      </c>
      <c r="F36" s="32">
        <v>0</v>
      </c>
    </row>
    <row r="37" spans="1:6" ht="25.5" x14ac:dyDescent="0.2">
      <c r="A37" s="2"/>
      <c r="B37" s="30">
        <v>25</v>
      </c>
      <c r="C37" s="31" t="s">
        <v>92</v>
      </c>
      <c r="D37" s="32">
        <v>1310.9088319750001</v>
      </c>
      <c r="E37" s="32">
        <v>1317.552824675</v>
      </c>
      <c r="F37" s="32">
        <v>104.872706558</v>
      </c>
    </row>
    <row r="38" spans="1:6" ht="12.75" x14ac:dyDescent="0.2">
      <c r="A38" s="2"/>
      <c r="B38" s="30">
        <v>26</v>
      </c>
      <c r="C38" s="31" t="s">
        <v>207</v>
      </c>
      <c r="D38" s="105">
        <v>0.5</v>
      </c>
      <c r="E38" s="32">
        <v>0.5</v>
      </c>
      <c r="F38" s="103"/>
    </row>
    <row r="39" spans="1:6" ht="25.5" x14ac:dyDescent="0.2">
      <c r="A39" s="2"/>
      <c r="B39" s="30">
        <v>27</v>
      </c>
      <c r="C39" s="31" t="s">
        <v>208</v>
      </c>
      <c r="D39" s="32">
        <v>0</v>
      </c>
      <c r="E39" s="32">
        <v>0</v>
      </c>
      <c r="F39" s="103">
        <v>0</v>
      </c>
    </row>
    <row r="40" spans="1:6" ht="25.5" x14ac:dyDescent="0.2">
      <c r="A40" s="2"/>
      <c r="B40" s="30">
        <v>28</v>
      </c>
      <c r="C40" s="31" t="s">
        <v>209</v>
      </c>
      <c r="D40" s="32">
        <v>0</v>
      </c>
      <c r="E40" s="32">
        <v>0</v>
      </c>
      <c r="F40" s="103">
        <v>0</v>
      </c>
    </row>
    <row r="41" spans="1:6" ht="12.75" x14ac:dyDescent="0.2">
      <c r="A41" s="2"/>
      <c r="B41" s="34">
        <v>29</v>
      </c>
      <c r="C41" s="35" t="s">
        <v>9</v>
      </c>
      <c r="D41" s="36">
        <v>51106.51089446</v>
      </c>
      <c r="E41" s="36">
        <v>46390.027588029989</v>
      </c>
      <c r="F41" s="36">
        <v>4088.5208715568001</v>
      </c>
    </row>
    <row r="42" spans="1:6" x14ac:dyDescent="0.2">
      <c r="A42" s="2"/>
      <c r="B42" s="28"/>
      <c r="C42" s="2"/>
      <c r="D42" s="2"/>
      <c r="E42" s="2"/>
      <c r="F42" s="2"/>
    </row>
    <row r="43" spans="1:6" ht="30" customHeight="1" x14ac:dyDescent="0.2">
      <c r="B43" s="436"/>
      <c r="C43" s="436"/>
      <c r="D43" s="436"/>
      <c r="E43" s="436"/>
      <c r="F43" s="436"/>
    </row>
    <row r="44" spans="1:6" ht="29.45" customHeight="1" x14ac:dyDescent="0.2">
      <c r="B44" s="436"/>
      <c r="C44" s="436"/>
      <c r="D44" s="436"/>
      <c r="E44" s="436"/>
      <c r="F44" s="436"/>
    </row>
  </sheetData>
  <sheetProtection algorithmName="SHA-512" hashValue="075X2TPMWaBlYJBpkgfCz5ORp1Tgp1RklTCrysHmhojko2Dgll3+SSfDphYmFlNjoPyYj+iT8U/mUVQZCFGEnw==" saltValue="t61eqxzaEMoc919lT8q/2w==" spinCount="100000" sheet="1" objects="1" scenarios="1"/>
  <mergeCells count="4">
    <mergeCell ref="B5:C7"/>
    <mergeCell ref="D5:E5"/>
    <mergeCell ref="B43:F43"/>
    <mergeCell ref="B44:F4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7A8E-6E79-40FE-8583-D3D58B6505C5}">
  <sheetPr>
    <tabColor theme="7" tint="0.79998168889431442"/>
  </sheetPr>
  <dimension ref="A1:H16"/>
  <sheetViews>
    <sheetView workbookViewId="0"/>
  </sheetViews>
  <sheetFormatPr defaultColWidth="8.85546875" defaultRowHeight="12" x14ac:dyDescent="0.2"/>
  <cols>
    <col min="1" max="1" width="2.85546875" style="9" customWidth="1"/>
    <col min="2" max="2" width="7.85546875" style="9" customWidth="1"/>
    <col min="3" max="3" width="52.140625" style="9" customWidth="1"/>
    <col min="4" max="8" width="16.7109375" style="9" customWidth="1"/>
    <col min="9" max="16384" width="8.85546875" style="9"/>
  </cols>
  <sheetData>
    <row r="1" spans="1:8" x14ac:dyDescent="0.2">
      <c r="A1" s="2"/>
      <c r="B1" s="2"/>
      <c r="C1" s="2"/>
      <c r="D1" s="2"/>
      <c r="E1" s="2"/>
      <c r="F1" s="2"/>
    </row>
    <row r="2" spans="1:8" ht="15" x14ac:dyDescent="0.25">
      <c r="A2" s="2"/>
      <c r="B2" s="29" t="s">
        <v>211</v>
      </c>
      <c r="C2" s="8"/>
      <c r="D2" s="13"/>
      <c r="E2" s="8"/>
      <c r="F2" s="40"/>
      <c r="G2" s="40"/>
      <c r="H2" s="40"/>
    </row>
    <row r="3" spans="1:8" x14ac:dyDescent="0.2">
      <c r="A3" s="2"/>
      <c r="B3" s="2"/>
      <c r="C3" s="2"/>
      <c r="D3" s="2"/>
      <c r="E3" s="2"/>
      <c r="F3" s="1"/>
    </row>
    <row r="4" spans="1:8" x14ac:dyDescent="0.2">
      <c r="A4" s="2"/>
      <c r="B4" s="2"/>
      <c r="C4" s="2"/>
      <c r="D4" s="2"/>
      <c r="E4" s="2"/>
      <c r="F4" s="1"/>
      <c r="H4" s="1" t="s">
        <v>212</v>
      </c>
    </row>
    <row r="5" spans="1:8" ht="12.75" x14ac:dyDescent="0.2">
      <c r="A5" s="2"/>
      <c r="B5" s="432"/>
      <c r="C5" s="432"/>
      <c r="D5" s="30" t="s">
        <v>1</v>
      </c>
      <c r="E5" s="30" t="s">
        <v>2</v>
      </c>
      <c r="F5" s="30" t="s">
        <v>3</v>
      </c>
      <c r="G5" s="30" t="s">
        <v>4</v>
      </c>
      <c r="H5" s="30" t="s">
        <v>213</v>
      </c>
    </row>
    <row r="6" spans="1:8" ht="12.75" x14ac:dyDescent="0.2">
      <c r="A6" s="2"/>
      <c r="B6" s="433"/>
      <c r="C6" s="433"/>
      <c r="D6" s="435" t="s">
        <v>214</v>
      </c>
      <c r="E6" s="435"/>
      <c r="F6" s="435"/>
      <c r="G6" s="435"/>
      <c r="H6" s="435"/>
    </row>
    <row r="7" spans="1:8" ht="102" x14ac:dyDescent="0.2">
      <c r="A7" s="2"/>
      <c r="B7" s="433"/>
      <c r="C7" s="433"/>
      <c r="D7" s="100" t="s">
        <v>215</v>
      </c>
      <c r="E7" s="100" t="s">
        <v>216</v>
      </c>
      <c r="F7" s="100" t="s">
        <v>217</v>
      </c>
      <c r="G7" s="100" t="s">
        <v>218</v>
      </c>
      <c r="H7" s="100" t="s">
        <v>219</v>
      </c>
    </row>
    <row r="8" spans="1:8" ht="25.5" x14ac:dyDescent="0.2">
      <c r="A8" s="2"/>
      <c r="B8" s="30">
        <v>1</v>
      </c>
      <c r="C8" s="33" t="s">
        <v>70</v>
      </c>
      <c r="D8" s="32">
        <v>8466.479063159999</v>
      </c>
      <c r="E8" s="32">
        <v>24770.830714789998</v>
      </c>
      <c r="F8" s="32">
        <v>33237.309777949995</v>
      </c>
      <c r="G8" s="32">
        <v>39009.752157199997</v>
      </c>
      <c r="H8" s="32">
        <v>39009.752157199997</v>
      </c>
    </row>
    <row r="9" spans="1:8" ht="12.75" x14ac:dyDescent="0.2">
      <c r="A9" s="2"/>
      <c r="B9" s="30">
        <v>2</v>
      </c>
      <c r="C9" s="33" t="s">
        <v>220</v>
      </c>
      <c r="D9" s="32">
        <v>0</v>
      </c>
      <c r="E9" s="32">
        <v>250.85930630000001</v>
      </c>
      <c r="F9" s="32">
        <v>250.85930630000001</v>
      </c>
      <c r="G9" s="32">
        <v>250.85930630000001</v>
      </c>
      <c r="H9" s="32">
        <v>250.85930630000001</v>
      </c>
    </row>
    <row r="10" spans="1:8" ht="12.75" x14ac:dyDescent="0.2">
      <c r="A10" s="2"/>
      <c r="B10" s="30">
        <v>3</v>
      </c>
      <c r="C10" s="33" t="s">
        <v>221</v>
      </c>
      <c r="D10" s="107" t="s">
        <v>274</v>
      </c>
      <c r="E10" s="32">
        <v>350.22574473000003</v>
      </c>
      <c r="F10" s="32">
        <v>350.22574473000003</v>
      </c>
      <c r="G10" s="32">
        <v>350.22574473000003</v>
      </c>
      <c r="H10" s="32">
        <v>350.22574473000003</v>
      </c>
    </row>
    <row r="11" spans="1:8" ht="12.75" x14ac:dyDescent="0.2">
      <c r="A11" s="2"/>
      <c r="B11" s="30">
        <v>4</v>
      </c>
      <c r="C11" s="33" t="s">
        <v>222</v>
      </c>
      <c r="D11" s="32" t="s">
        <v>274</v>
      </c>
      <c r="E11" s="32">
        <v>4222.3958426099998</v>
      </c>
      <c r="F11" s="32">
        <v>4222.3958426099998</v>
      </c>
      <c r="G11" s="32">
        <v>4222.3958426099998</v>
      </c>
      <c r="H11" s="32">
        <v>4222.3958426099998</v>
      </c>
    </row>
    <row r="12" spans="1:8" ht="12.75" x14ac:dyDescent="0.2">
      <c r="A12" s="2"/>
      <c r="B12" s="30">
        <v>5</v>
      </c>
      <c r="C12" s="33" t="s">
        <v>223</v>
      </c>
      <c r="D12" s="32">
        <v>0</v>
      </c>
      <c r="E12" s="32">
        <v>379.59389199999998</v>
      </c>
      <c r="F12" s="32">
        <v>379.59389199999998</v>
      </c>
      <c r="G12" s="32">
        <v>379.59389199999998</v>
      </c>
      <c r="H12" s="32">
        <v>379.59389199999998</v>
      </c>
    </row>
    <row r="13" spans="1:8" ht="12.75" x14ac:dyDescent="0.2">
      <c r="A13" s="2"/>
      <c r="B13" s="30">
        <v>6</v>
      </c>
      <c r="C13" s="33" t="s">
        <v>91</v>
      </c>
      <c r="D13" s="107" t="s">
        <v>274</v>
      </c>
      <c r="E13" s="32">
        <v>12242.8023655</v>
      </c>
      <c r="F13" s="32">
        <v>12242.8023655</v>
      </c>
      <c r="G13" s="32">
        <v>12242.8023655</v>
      </c>
      <c r="H13" s="32">
        <v>12242.8023655</v>
      </c>
    </row>
    <row r="14" spans="1:8" ht="12.75" x14ac:dyDescent="0.2">
      <c r="A14" s="2"/>
      <c r="B14" s="30">
        <v>7</v>
      </c>
      <c r="C14" s="33" t="s">
        <v>224</v>
      </c>
      <c r="D14" s="107" t="s">
        <v>274</v>
      </c>
      <c r="E14" s="32">
        <v>423.32396537000022</v>
      </c>
      <c r="F14" s="32">
        <v>423.32396537000022</v>
      </c>
      <c r="G14" s="32">
        <v>423.32396537000022</v>
      </c>
      <c r="H14" s="32">
        <v>-9.9898898042738438E-9</v>
      </c>
    </row>
    <row r="15" spans="1:8" ht="12.75" x14ac:dyDescent="0.2">
      <c r="A15" s="2"/>
      <c r="B15" s="113">
        <v>8</v>
      </c>
      <c r="C15" s="114" t="s">
        <v>9</v>
      </c>
      <c r="D15" s="115">
        <v>8466.479063159999</v>
      </c>
      <c r="E15" s="115">
        <v>42640.031831300003</v>
      </c>
      <c r="F15" s="115">
        <v>51106.510894459992</v>
      </c>
      <c r="G15" s="115">
        <v>56878.953273709994</v>
      </c>
      <c r="H15" s="115">
        <v>56455.629308330004</v>
      </c>
    </row>
    <row r="16" spans="1:8" ht="29.45" customHeight="1" x14ac:dyDescent="0.2">
      <c r="B16" s="436"/>
      <c r="C16" s="436"/>
      <c r="D16" s="436"/>
      <c r="E16" s="436"/>
      <c r="F16" s="436"/>
    </row>
  </sheetData>
  <sheetProtection algorithmName="SHA-512" hashValue="hxJKGWNjZA6mzaF9aNvqxcV+fb0xLSO0PLonrzBdh/V0aVq9XBoRNW7XxdAU7bPuGOUrcHgTqdWZDX1kLYoMww==" saltValue="Pvg8TGiG5e39fgRvDC3KUA==" spinCount="100000" sheet="1" objects="1" scenarios="1"/>
  <mergeCells count="3">
    <mergeCell ref="B5:C7"/>
    <mergeCell ref="B16:F16"/>
    <mergeCell ref="D6:H6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START</vt:lpstr>
      <vt:lpstr>Spis treści</vt:lpstr>
      <vt:lpstr>1.Fundusze własne ---&gt;</vt:lpstr>
      <vt:lpstr>CC1</vt:lpstr>
      <vt:lpstr>CC2</vt:lpstr>
      <vt:lpstr>2.Dane ogólne ---&gt;</vt:lpstr>
      <vt:lpstr>KM1</vt:lpstr>
      <vt:lpstr>OV1</vt:lpstr>
      <vt:lpstr>CMS1</vt:lpstr>
      <vt:lpstr>CMS2</vt:lpstr>
      <vt:lpstr>3.Płynność ---&gt;</vt:lpstr>
      <vt:lpstr>LIQ1</vt:lpstr>
      <vt:lpstr>LIQB</vt:lpstr>
      <vt:lpstr>LIQ2</vt:lpstr>
      <vt:lpstr>4.Bufory antycykliczne---&gt;</vt:lpstr>
      <vt:lpstr>CCyB1</vt:lpstr>
      <vt:lpstr>CCyB2</vt:lpstr>
      <vt:lpstr>5.Dźwignia finansowa---&gt;</vt:lpstr>
      <vt:lpstr>LR1</vt:lpstr>
      <vt:lpstr>LR2</vt:lpstr>
      <vt:lpstr>6.Ryzyko kredytowe---&gt;</vt:lpstr>
      <vt:lpstr>CR1A</vt:lpstr>
      <vt:lpstr>CR2</vt:lpstr>
      <vt:lpstr>CQ5</vt:lpstr>
      <vt:lpstr>CQ7</vt:lpstr>
      <vt:lpstr>CR3</vt:lpstr>
      <vt:lpstr>CR4</vt:lpstr>
      <vt:lpstr>7.Metoda IRB---&gt;</vt:lpstr>
      <vt:lpstr>CR6</vt:lpstr>
      <vt:lpstr>CR7-A</vt:lpstr>
      <vt:lpstr>CR8</vt:lpstr>
      <vt:lpstr>8.Sekurytyzacja</vt:lpstr>
      <vt:lpstr>SEC1</vt:lpstr>
      <vt:lpstr>SEC3</vt:lpstr>
      <vt:lpstr>SEC5</vt:lpstr>
      <vt:lpstr>9.MREL</vt:lpstr>
      <vt:lpstr>KM2</vt:lpstr>
      <vt:lpstr>TLAC1</vt:lpstr>
      <vt:lpstr>LIAB_MREL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2021-07-28T14:23:59Z</dcterms:created>
  <dcterms:modified xsi:type="dcterms:W3CDTF">2025-10-13T10:28:21Z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e3ab04-e609-4bbf-80d0-e25f460254ff_Enabled">
    <vt:lpwstr>true</vt:lpwstr>
  </property>
  <property fmtid="{D5CDD505-2E9C-101B-9397-08002B2CF9AE}" pid="3" name="MSIP_Label_56e3ab04-e609-4bbf-80d0-e25f460254ff_SetDate">
    <vt:lpwstr>2021-09-10T08:09:19Z</vt:lpwstr>
  </property>
  <property fmtid="{D5CDD505-2E9C-101B-9397-08002B2CF9AE}" pid="4" name="MSIP_Label_56e3ab04-e609-4bbf-80d0-e25f460254ff_Method">
    <vt:lpwstr>Standard</vt:lpwstr>
  </property>
  <property fmtid="{D5CDD505-2E9C-101B-9397-08002B2CF9AE}" pid="5" name="MSIP_Label_56e3ab04-e609-4bbf-80d0-e25f460254ff_Name">
    <vt:lpwstr>Internal</vt:lpwstr>
  </property>
  <property fmtid="{D5CDD505-2E9C-101B-9397-08002B2CF9AE}" pid="6" name="MSIP_Label_56e3ab04-e609-4bbf-80d0-e25f460254ff_SiteId">
    <vt:lpwstr>0d320d22-34e3-428a-bd15-6025042276bf</vt:lpwstr>
  </property>
  <property fmtid="{D5CDD505-2E9C-101B-9397-08002B2CF9AE}" pid="7" name="MSIP_Label_56e3ab04-e609-4bbf-80d0-e25f460254ff_ActionId">
    <vt:lpwstr>231c23a1-bf57-443f-88b8-4e5b15267b30</vt:lpwstr>
  </property>
  <property fmtid="{D5CDD505-2E9C-101B-9397-08002B2CF9AE}" pid="8" name="MSIP_Label_56e3ab04-e609-4bbf-80d0-e25f460254ff_ContentBits">
    <vt:lpwstr>0</vt:lpwstr>
  </property>
</Properties>
</file>